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610" activeTab="0"/>
  </bookViews>
  <sheets>
    <sheet name="Deposit Sheet" sheetId="1" r:id="rId1"/>
    <sheet name="Journal_Details" sheetId="2" state="hidden" r:id="rId2"/>
    <sheet name="Journal_Headers" sheetId="3" state="hidden" r:id="rId3"/>
  </sheets>
  <definedNames>
    <definedName name="Donor_Information">'Deposit Sheet'!$A$13:$Z$48</definedName>
    <definedName name="ENTRYDATE">'Journal_Headers'!$J$2</definedName>
    <definedName name="Journal_Details">'Journal_Details'!$A$1:$W$1</definedName>
    <definedName name="Journal_Headers">'Journal_Headers'!$A$1:$U$1</definedName>
    <definedName name="JRNDESC">'Journal_Headers'!$I$2</definedName>
    <definedName name="SRCETYPE">'Journal_Headers'!$E$2</definedName>
  </definedNames>
  <calcPr fullCalcOnLoad="1"/>
</workbook>
</file>

<file path=xl/sharedStrings.xml><?xml version="1.0" encoding="utf-8"?>
<sst xmlns="http://schemas.openxmlformats.org/spreadsheetml/2006/main" count="341" uniqueCount="330">
  <si>
    <t>BATCHID</t>
  </si>
  <si>
    <t>BTCHENTRY</t>
  </si>
  <si>
    <t>FSCSYR</t>
  </si>
  <si>
    <t>SRCELEDGER</t>
  </si>
  <si>
    <t>SRCETYPE</t>
  </si>
  <si>
    <t>FSCSPERD</t>
  </si>
  <si>
    <t>SWEDIT</t>
  </si>
  <si>
    <t>SWREVERSE</t>
  </si>
  <si>
    <t>JRNLDESC</t>
  </si>
  <si>
    <t>DATEENTRY</t>
  </si>
  <si>
    <t>00001</t>
  </si>
  <si>
    <t>BATCHNBR</t>
  </si>
  <si>
    <t>JOURNALID</t>
  </si>
  <si>
    <t>TRANSNBR</t>
  </si>
  <si>
    <t>ACCTID</t>
  </si>
  <si>
    <t>TRANSAMT</t>
  </si>
  <si>
    <t>TRANSQTY</t>
  </si>
  <si>
    <t>SCURNDEC</t>
  </si>
  <si>
    <t>SCURNAMT</t>
  </si>
  <si>
    <t>HCURNCODE</t>
  </si>
  <si>
    <t>RATETYPE</t>
  </si>
  <si>
    <t>SCURNCODE</t>
  </si>
  <si>
    <t>TRANSDATE</t>
  </si>
  <si>
    <t>CONVRATE</t>
  </si>
  <si>
    <t>RATESPREAD</t>
  </si>
  <si>
    <t>DATEMTCHCD</t>
  </si>
  <si>
    <t>RATEOPER</t>
  </si>
  <si>
    <t>TRANSDESC</t>
  </si>
  <si>
    <t>TRANSREF</t>
  </si>
  <si>
    <t>SRCELDGR</t>
  </si>
  <si>
    <t>COMMENT</t>
  </si>
  <si>
    <t>Address</t>
  </si>
  <si>
    <t>Description</t>
  </si>
  <si>
    <t>Postal Code</t>
  </si>
  <si>
    <t>City</t>
  </si>
  <si>
    <t>Deposit Slip #</t>
  </si>
  <si>
    <t>Cash</t>
  </si>
  <si>
    <t>VISA</t>
  </si>
  <si>
    <t>MasterCard</t>
  </si>
  <si>
    <t>AMEX</t>
  </si>
  <si>
    <t>Donor's information</t>
  </si>
  <si>
    <t>Participant's Info</t>
  </si>
  <si>
    <t>Account Code</t>
  </si>
  <si>
    <t>Name</t>
  </si>
  <si>
    <t>Form attached</t>
  </si>
  <si>
    <t>Tax</t>
  </si>
  <si>
    <t>Amount</t>
  </si>
  <si>
    <t>Payment Method</t>
  </si>
  <si>
    <t>Cheque</t>
  </si>
  <si>
    <t>Phone #</t>
  </si>
  <si>
    <t>email address</t>
  </si>
  <si>
    <t>TOTAL DEPOSIT</t>
  </si>
  <si>
    <t>Region / Chapter :</t>
  </si>
  <si>
    <t>Account</t>
  </si>
  <si>
    <t>Prov</t>
  </si>
  <si>
    <t>receipted Amount</t>
  </si>
  <si>
    <t>Summary of Deposits:</t>
  </si>
  <si>
    <t>(RBC Deposit Slip #)</t>
  </si>
  <si>
    <t>Tax Receipt</t>
  </si>
  <si>
    <t xml:space="preserve">Transaction Date: </t>
  </si>
  <si>
    <t>No</t>
  </si>
  <si>
    <t>Credit to</t>
  </si>
  <si>
    <t>Prepared by :</t>
  </si>
  <si>
    <t>Transaction</t>
  </si>
  <si>
    <t>Comments</t>
  </si>
  <si>
    <t>from these columns to the G/L and Journal books</t>
  </si>
  <si>
    <t>This colour denotes that Finance transfers info</t>
  </si>
  <si>
    <t>Yes</t>
  </si>
  <si>
    <t>202</t>
  </si>
  <si>
    <t>203</t>
  </si>
  <si>
    <t>Gander Chapter</t>
  </si>
  <si>
    <t>404</t>
  </si>
  <si>
    <t>204</t>
  </si>
  <si>
    <t>Exploits Valley Chapter</t>
  </si>
  <si>
    <t>205</t>
  </si>
  <si>
    <t>Lake Melville Chapter</t>
  </si>
  <si>
    <t>208</t>
  </si>
  <si>
    <t>Eastern Avalon Chapter</t>
  </si>
  <si>
    <t>209</t>
  </si>
  <si>
    <t>Trinity Conception Chapter</t>
  </si>
  <si>
    <t>212</t>
  </si>
  <si>
    <t>Little St. Lawrence Affiliate</t>
  </si>
  <si>
    <t>300</t>
  </si>
  <si>
    <t>410</t>
  </si>
  <si>
    <t>303</t>
  </si>
  <si>
    <t>Fredericton Chapter</t>
  </si>
  <si>
    <t>304</t>
  </si>
  <si>
    <t>Halifax Chapter</t>
  </si>
  <si>
    <t>305</t>
  </si>
  <si>
    <t>413</t>
  </si>
  <si>
    <t>306</t>
  </si>
  <si>
    <t>Moncton Chapter</t>
  </si>
  <si>
    <t>414</t>
  </si>
  <si>
    <t>308</t>
  </si>
  <si>
    <t>Pictou County Affiliate</t>
  </si>
  <si>
    <t>309</t>
  </si>
  <si>
    <t>417</t>
  </si>
  <si>
    <t>313</t>
  </si>
  <si>
    <t>Miramichi Chapter</t>
  </si>
  <si>
    <t>419</t>
  </si>
  <si>
    <t>314</t>
  </si>
  <si>
    <t>Section Estrie</t>
  </si>
  <si>
    <t>Montreal Chapter</t>
  </si>
  <si>
    <t>Section Mauricie</t>
  </si>
  <si>
    <t>Section Quebec</t>
  </si>
  <si>
    <t>Section Saguenay-Lac-St-Jean</t>
  </si>
  <si>
    <t>Section Abitibi</t>
  </si>
  <si>
    <t>500</t>
  </si>
  <si>
    <t>501</t>
  </si>
  <si>
    <t>Simcoe County Chapter</t>
  </si>
  <si>
    <t>505</t>
  </si>
  <si>
    <t>Toronto Chapter</t>
  </si>
  <si>
    <t>507</t>
  </si>
  <si>
    <t>Halton Region Chapter</t>
  </si>
  <si>
    <t>508</t>
  </si>
  <si>
    <t>Hamilton Chapter</t>
  </si>
  <si>
    <t>509</t>
  </si>
  <si>
    <t>Belleville Affiliate</t>
  </si>
  <si>
    <t>510</t>
  </si>
  <si>
    <t>511</t>
  </si>
  <si>
    <t>Kingston Chapter</t>
  </si>
  <si>
    <t>512</t>
  </si>
  <si>
    <t>London Chapter</t>
  </si>
  <si>
    <t>513</t>
  </si>
  <si>
    <t>514</t>
  </si>
  <si>
    <t>Niagara Chapter</t>
  </si>
  <si>
    <t>515</t>
  </si>
  <si>
    <t>517</t>
  </si>
  <si>
    <t>518</t>
  </si>
  <si>
    <t>520</t>
  </si>
  <si>
    <t>Peterborough Affiliate</t>
  </si>
  <si>
    <t>524</t>
  </si>
  <si>
    <t>Sarnia Affiliate</t>
  </si>
  <si>
    <t>526</t>
  </si>
  <si>
    <t>Sudbury Chapter</t>
  </si>
  <si>
    <t>527</t>
  </si>
  <si>
    <t>Thunder Bay Chapter</t>
  </si>
  <si>
    <t>528</t>
  </si>
  <si>
    <t>Timmins Affiliate</t>
  </si>
  <si>
    <t>530</t>
  </si>
  <si>
    <t>Windsor Chapter</t>
  </si>
  <si>
    <t>531</t>
  </si>
  <si>
    <t>Kitchener/Waterloo Chapter</t>
  </si>
  <si>
    <t>532</t>
  </si>
  <si>
    <t>535</t>
  </si>
  <si>
    <t>Strathroy Affiliate</t>
  </si>
  <si>
    <t>542</t>
  </si>
  <si>
    <t>544</t>
  </si>
  <si>
    <t>Northumberland Affiliate</t>
  </si>
  <si>
    <t>600</t>
  </si>
  <si>
    <t>601</t>
  </si>
  <si>
    <t>603</t>
  </si>
  <si>
    <t>604</t>
  </si>
  <si>
    <t>Thompson Affiliate</t>
  </si>
  <si>
    <t>605</t>
  </si>
  <si>
    <t>Prince Albert Affiliate</t>
  </si>
  <si>
    <t>606</t>
  </si>
  <si>
    <t>607</t>
  </si>
  <si>
    <t>Saskatoon Chapter</t>
  </si>
  <si>
    <t>608</t>
  </si>
  <si>
    <t>609</t>
  </si>
  <si>
    <t>Winnipeg Raffle (RESTRICTED)</t>
  </si>
  <si>
    <t>611</t>
  </si>
  <si>
    <t>Yorkton Affiliate</t>
  </si>
  <si>
    <t>700</t>
  </si>
  <si>
    <t>701</t>
  </si>
  <si>
    <t>702</t>
  </si>
  <si>
    <t>Calgary Chapter</t>
  </si>
  <si>
    <t>703</t>
  </si>
  <si>
    <t>Edmonton Chapter</t>
  </si>
  <si>
    <t>704</t>
  </si>
  <si>
    <t>Grande Prairie Chapter</t>
  </si>
  <si>
    <t>705</t>
  </si>
  <si>
    <t>Lethbridge Chapter</t>
  </si>
  <si>
    <t>706</t>
  </si>
  <si>
    <t>Medicine Hat Chapter</t>
  </si>
  <si>
    <t>707</t>
  </si>
  <si>
    <t>Red Deer Affiliate</t>
  </si>
  <si>
    <t>708</t>
  </si>
  <si>
    <t>709</t>
  </si>
  <si>
    <t>710</t>
  </si>
  <si>
    <t>Banff Affiliate</t>
  </si>
  <si>
    <t>711</t>
  </si>
  <si>
    <t>Rocky Mnt House Affiliate</t>
  </si>
  <si>
    <t>712</t>
  </si>
  <si>
    <t>802</t>
  </si>
  <si>
    <t>Fraser Valley West Chapter</t>
  </si>
  <si>
    <t>803</t>
  </si>
  <si>
    <t>Kamloops Chapter</t>
  </si>
  <si>
    <t>804</t>
  </si>
  <si>
    <t>Kelowna Chapter</t>
  </si>
  <si>
    <t>807</t>
  </si>
  <si>
    <t>Vancouver Chapter</t>
  </si>
  <si>
    <t>808</t>
  </si>
  <si>
    <t>Victoria Chapter</t>
  </si>
  <si>
    <t>810</t>
  </si>
  <si>
    <t>811</t>
  </si>
  <si>
    <t>812</t>
  </si>
  <si>
    <t>813</t>
  </si>
  <si>
    <t>814</t>
  </si>
  <si>
    <t>815</t>
  </si>
  <si>
    <t>816</t>
  </si>
  <si>
    <t>817</t>
  </si>
  <si>
    <t>Fraser Valley East Chapter</t>
  </si>
  <si>
    <t>GL</t>
  </si>
  <si>
    <t>Receipt</t>
  </si>
  <si>
    <t>Number</t>
  </si>
  <si>
    <t>Cheque #</t>
  </si>
  <si>
    <t>100</t>
  </si>
  <si>
    <t xml:space="preserve">National  </t>
  </si>
  <si>
    <t>N/A</t>
  </si>
  <si>
    <t>Saint John Chapter</t>
  </si>
  <si>
    <t>5001</t>
  </si>
  <si>
    <t>5002</t>
  </si>
  <si>
    <t>5003</t>
  </si>
  <si>
    <t>5004</t>
  </si>
  <si>
    <t>5005</t>
  </si>
  <si>
    <t>5006</t>
  </si>
  <si>
    <t>Chapter Code</t>
  </si>
  <si>
    <t>Chapter</t>
  </si>
  <si>
    <t>Transaction Date</t>
  </si>
  <si>
    <t>issued (Y/N)</t>
  </si>
  <si>
    <t>307</t>
  </si>
  <si>
    <t>PEI Chapter</t>
  </si>
  <si>
    <t>310</t>
  </si>
  <si>
    <t>Cape Breton Affiliate</t>
  </si>
  <si>
    <t>400</t>
  </si>
  <si>
    <t>Ottawa/Gatineau Chapter</t>
  </si>
  <si>
    <t>805</t>
  </si>
  <si>
    <t>602</t>
  </si>
  <si>
    <t>801</t>
  </si>
  <si>
    <t>481</t>
  </si>
  <si>
    <t>482</t>
  </si>
  <si>
    <t>483</t>
  </si>
  <si>
    <t>484</t>
  </si>
  <si>
    <t>485</t>
  </si>
  <si>
    <t>486</t>
  </si>
  <si>
    <t>CROHN'S &amp; COLITIS CANADA</t>
  </si>
  <si>
    <t>Corner Brook Chapter</t>
  </si>
  <si>
    <t>211</t>
  </si>
  <si>
    <t>Marystown</t>
  </si>
  <si>
    <t>Maritimes Regional Office</t>
  </si>
  <si>
    <t>301</t>
  </si>
  <si>
    <t>302</t>
  </si>
  <si>
    <t>Bridgewater</t>
  </si>
  <si>
    <t>Annapolis Valley Affiliate</t>
  </si>
  <si>
    <t>Amherst Chapter</t>
  </si>
  <si>
    <t>Quebec Regional Office</t>
  </si>
  <si>
    <t>Ontario Regional Office</t>
  </si>
  <si>
    <t>Oxford County Affiliate</t>
  </si>
  <si>
    <t>Peel Chapter</t>
  </si>
  <si>
    <t>North Bay Affiliate</t>
  </si>
  <si>
    <t>516</t>
  </si>
  <si>
    <t>Grey Bruce County</t>
  </si>
  <si>
    <t>Durham Chapter</t>
  </si>
  <si>
    <t>521</t>
  </si>
  <si>
    <t>Muskoka</t>
  </si>
  <si>
    <t>525</t>
  </si>
  <si>
    <t>Sault Ste Marie Chapter</t>
  </si>
  <si>
    <t>York Region Chapter</t>
  </si>
  <si>
    <t>Newmarket/Aurora Affiliate</t>
  </si>
  <si>
    <t>Manitoba/Saskachewan Regional Office</t>
  </si>
  <si>
    <t>Westman Chapter</t>
  </si>
  <si>
    <t>Meadow Lake Affiliate</t>
  </si>
  <si>
    <t>South Central Manitoba Affiliate</t>
  </si>
  <si>
    <t>Regina Chapter</t>
  </si>
  <si>
    <t>Winnipeg Chapter</t>
  </si>
  <si>
    <t>612</t>
  </si>
  <si>
    <t>Cabri</t>
  </si>
  <si>
    <t>Lloydminster Affiliate</t>
  </si>
  <si>
    <t>Calgary Casino (Restricted)</t>
  </si>
  <si>
    <t>Edmonton Casino (Restricted)</t>
  </si>
  <si>
    <t>Fort Mcmurray Affiliate</t>
  </si>
  <si>
    <t>713</t>
  </si>
  <si>
    <t>Northwest Territories Affiliate</t>
  </si>
  <si>
    <t>714</t>
  </si>
  <si>
    <t>Athabasca</t>
  </si>
  <si>
    <t>715</t>
  </si>
  <si>
    <t>Hanna</t>
  </si>
  <si>
    <t>Comox Valley Affiliate</t>
  </si>
  <si>
    <t>Nanaimo Chapter</t>
  </si>
  <si>
    <t>Comox Valley (Restricted)</t>
  </si>
  <si>
    <t>Fraser Valley Casino (Restricted)</t>
  </si>
  <si>
    <t>Nanaimo Bingo (Restricted)</t>
  </si>
  <si>
    <t>Vancouver Casino (Restricted)</t>
  </si>
  <si>
    <t>Victoria Casino (Restricted)</t>
  </si>
  <si>
    <t>Comox Valley Lottery (Restricted)</t>
  </si>
  <si>
    <t>Kelowna Casino (Restricted)</t>
  </si>
  <si>
    <t>Ontario South District</t>
  </si>
  <si>
    <t>Toronto District</t>
  </si>
  <si>
    <t>Ontario West District</t>
  </si>
  <si>
    <t>Ontario Special Events</t>
  </si>
  <si>
    <t>Ontario East District</t>
  </si>
  <si>
    <t>Ontario North District</t>
  </si>
  <si>
    <t>5007</t>
  </si>
  <si>
    <t>Ontario Central District</t>
  </si>
  <si>
    <t>Gutsy Walk Online Pledge</t>
  </si>
  <si>
    <t>Gutsy Walk Offline Pledge</t>
  </si>
  <si>
    <t>Gutsy Walk Corp.Sponsorship</t>
  </si>
  <si>
    <t>Gutsy Walk Corp.Donation</t>
  </si>
  <si>
    <t>Gutsy Walk Matching Gifts</t>
  </si>
  <si>
    <t>Gutsy Walk Other</t>
  </si>
  <si>
    <t xml:space="preserve"> </t>
  </si>
  <si>
    <t>(this date is deposit date for cash &amp; cheques)</t>
  </si>
  <si>
    <t>(Cash, Cheque)</t>
  </si>
  <si>
    <r>
      <rPr>
        <b/>
        <sz val="11"/>
        <color indexed="10"/>
        <rFont val="Arial"/>
        <family val="2"/>
      </rPr>
      <t>Gutsy Walk Form A</t>
    </r>
    <r>
      <rPr>
        <b/>
        <sz val="11"/>
        <rFont val="Arial"/>
        <family val="2"/>
      </rPr>
      <t xml:space="preserve"> - Record of Deposits</t>
    </r>
  </si>
  <si>
    <t>GW pledge</t>
  </si>
  <si>
    <t>GW Event location</t>
  </si>
  <si>
    <t>None</t>
  </si>
  <si>
    <t>613</t>
  </si>
  <si>
    <t>614</t>
  </si>
  <si>
    <t>Dauphin</t>
  </si>
  <si>
    <t>Morden</t>
  </si>
  <si>
    <t>401</t>
  </si>
  <si>
    <t>207</t>
  </si>
  <si>
    <t>Upper Trinity South (Hnw Only)</t>
  </si>
  <si>
    <t>Alberta/BC Regional Office</t>
  </si>
  <si>
    <t>311</t>
  </si>
  <si>
    <t>Grand Falls</t>
  </si>
  <si>
    <t>Monteregie</t>
  </si>
  <si>
    <t>529</t>
  </si>
  <si>
    <t>Collingwood</t>
  </si>
  <si>
    <t>615</t>
  </si>
  <si>
    <t>Swift Current</t>
  </si>
  <si>
    <t>616</t>
  </si>
  <si>
    <t>Battlefords</t>
  </si>
  <si>
    <t>809</t>
  </si>
  <si>
    <t>Cranbrook</t>
  </si>
  <si>
    <t>818</t>
  </si>
  <si>
    <t>Vernon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</si>
</sst>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);#,##0.00"/>
    <numFmt numFmtId="173" formatCode="m/d/yy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"/>
    <numFmt numFmtId="179" formatCode="[$-1009]d\-mmm\-yy;@"/>
    <numFmt numFmtId="180" formatCode="[$-1009]mmmm\ d\,\ yyyy"/>
    <numFmt numFmtId="181" formatCode="[$-1009]mmmm\ d\,\ yyyy;@"/>
    <numFmt numFmtId="182" formatCode="m/dd/yyyy"/>
    <numFmt numFmtId="183" formatCode="_(\-&quot;$&quot;* #,##0.00_);_(&quot;$&quot;* \(#,##0.00\);_(&quot;$&quot;* &quot;-&quot;??_);_(@_)"/>
    <numFmt numFmtId="184" formatCode="[$-1009]mmm\ d\,\ yyyy;@"/>
    <numFmt numFmtId="185" formatCode="[$-409]dddd\,\ mmmm\ dd\,\ yyyy"/>
    <numFmt numFmtId="186" formatCode="[$€-2]\ #,##0.00_);[Red]\([$€-2]\ #,##0.00\)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i/>
      <sz val="10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thick">
        <color indexed="51"/>
      </top>
      <bottom style="thick">
        <color indexed="5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1"/>
      </top>
      <bottom>
        <color indexed="63"/>
      </bottom>
    </border>
    <border>
      <left style="thick">
        <color indexed="51"/>
      </left>
      <right style="medium">
        <color indexed="22"/>
      </right>
      <top style="thick">
        <color indexed="51"/>
      </top>
      <bottom style="thick">
        <color indexed="51"/>
      </bottom>
    </border>
    <border>
      <left style="medium">
        <color indexed="22"/>
      </left>
      <right style="thick">
        <color indexed="51"/>
      </right>
      <top style="thick">
        <color indexed="51"/>
      </top>
      <bottom style="thick">
        <color indexed="5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44" fontId="39" fillId="0" borderId="0" xfId="58" applyNumberForma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wrapText="1"/>
      <protection locked="0"/>
    </xf>
    <xf numFmtId="44" fontId="9" fillId="0" borderId="11" xfId="44" applyFont="1" applyFill="1" applyBorder="1" applyAlignment="1" applyProtection="1">
      <alignment horizontal="right"/>
      <protection locked="0"/>
    </xf>
    <xf numFmtId="0" fontId="39" fillId="0" borderId="0" xfId="58" applyFill="1" applyBorder="1" applyProtection="1">
      <alignment/>
      <protection locked="0"/>
    </xf>
    <xf numFmtId="0" fontId="39" fillId="0" borderId="0" xfId="58" applyFill="1" applyProtection="1">
      <alignment/>
      <protection locked="0"/>
    </xf>
    <xf numFmtId="15" fontId="39" fillId="0" borderId="0" xfId="58" applyNumberFormat="1" applyFill="1" applyProtection="1">
      <alignment/>
      <protection locked="0"/>
    </xf>
    <xf numFmtId="167" fontId="39" fillId="0" borderId="0" xfId="58" applyNumberFormat="1" applyFill="1" applyProtection="1">
      <alignment/>
      <protection locked="0"/>
    </xf>
    <xf numFmtId="1" fontId="39" fillId="0" borderId="0" xfId="58" applyNumberFormat="1" applyFill="1" applyBorder="1" applyProtection="1">
      <alignment/>
      <protection locked="0"/>
    </xf>
    <xf numFmtId="0" fontId="8" fillId="0" borderId="0" xfId="58" applyFont="1" applyFill="1" applyProtection="1">
      <alignment/>
      <protection locked="0"/>
    </xf>
    <xf numFmtId="0" fontId="8" fillId="0" borderId="0" xfId="58" applyFont="1" applyFill="1" applyBorder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34" borderId="12" xfId="0" applyNumberFormat="1" applyFont="1" applyFill="1" applyBorder="1" applyAlignment="1" applyProtection="1" quotePrefix="1">
      <alignment/>
      <protection/>
    </xf>
    <xf numFmtId="165" fontId="1" fillId="34" borderId="12" xfId="0" applyNumberFormat="1" applyFont="1" applyFill="1" applyBorder="1" applyAlignment="1" applyProtection="1" quotePrefix="1">
      <alignment/>
      <protection/>
    </xf>
    <xf numFmtId="182" fontId="1" fillId="34" borderId="12" xfId="0" applyNumberFormat="1" applyFont="1" applyFill="1" applyBorder="1" applyAlignment="1" applyProtection="1" quotePrefix="1">
      <alignment/>
      <protection/>
    </xf>
    <xf numFmtId="0" fontId="1" fillId="34" borderId="12" xfId="0" applyNumberFormat="1" applyFont="1" applyFill="1" applyBorder="1" applyAlignment="1" applyProtection="1" quotePrefix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5" fontId="0" fillId="33" borderId="0" xfId="0" applyNumberFormat="1" applyFont="1" applyFill="1" applyBorder="1" applyAlignment="1" applyProtection="1">
      <alignment/>
      <protection/>
    </xf>
    <xf numFmtId="182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ill="1" applyAlignment="1" applyProtection="1" quotePrefix="1">
      <alignment/>
      <protection/>
    </xf>
    <xf numFmtId="0" fontId="1" fillId="34" borderId="13" xfId="0" applyNumberFormat="1" applyFont="1" applyFill="1" applyBorder="1" applyAlignment="1" applyProtection="1" quotePrefix="1">
      <alignment/>
      <protection/>
    </xf>
    <xf numFmtId="0" fontId="1" fillId="34" borderId="14" xfId="0" applyNumberFormat="1" applyFont="1" applyFill="1" applyBorder="1" applyAlignment="1" applyProtection="1" quotePrefix="1">
      <alignment/>
      <protection/>
    </xf>
    <xf numFmtId="49" fontId="1" fillId="34" borderId="14" xfId="0" applyNumberFormat="1" applyFont="1" applyFill="1" applyBorder="1" applyAlignment="1" applyProtection="1" quotePrefix="1">
      <alignment/>
      <protection/>
    </xf>
    <xf numFmtId="0" fontId="1" fillId="34" borderId="15" xfId="0" applyNumberFormat="1" applyFont="1" applyFill="1" applyBorder="1" applyAlignment="1" applyProtection="1" quotePrefix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ill="1" applyAlignment="1" quotePrefix="1">
      <alignment/>
    </xf>
    <xf numFmtId="0" fontId="6" fillId="0" borderId="16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0" fillId="34" borderId="12" xfId="0" applyNumberFormat="1" applyFont="1" applyFill="1" applyBorder="1" applyAlignment="1" applyProtection="1">
      <alignment/>
      <protection/>
    </xf>
    <xf numFmtId="0" fontId="0" fillId="34" borderId="12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 quotePrefix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34" borderId="12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 quotePrefix="1">
      <alignment/>
      <protection/>
    </xf>
    <xf numFmtId="14" fontId="6" fillId="0" borderId="17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4" fontId="0" fillId="34" borderId="12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170" fontId="9" fillId="0" borderId="20" xfId="0" applyNumberFormat="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9" fillId="0" borderId="21" xfId="0" applyFont="1" applyFill="1" applyBorder="1" applyAlignment="1" applyProtection="1">
      <alignment/>
      <protection/>
    </xf>
    <xf numFmtId="170" fontId="9" fillId="0" borderId="22" xfId="0" applyNumberFormat="1" applyFont="1" applyFill="1" applyBorder="1" applyAlignment="1" applyProtection="1">
      <alignment/>
      <protection/>
    </xf>
    <xf numFmtId="15" fontId="8" fillId="0" borderId="0" xfId="0" applyNumberFormat="1" applyFont="1" applyFill="1" applyAlignment="1" applyProtection="1">
      <alignment/>
      <protection locked="0"/>
    </xf>
    <xf numFmtId="44" fontId="8" fillId="0" borderId="0" xfId="44" applyFont="1" applyFill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left"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wrapText="1"/>
      <protection/>
    </xf>
    <xf numFmtId="0" fontId="15" fillId="0" borderId="22" xfId="0" applyFont="1" applyFill="1" applyBorder="1" applyAlignment="1" applyProtection="1">
      <alignment horizontal="left" wrapText="1"/>
      <protection/>
    </xf>
    <xf numFmtId="0" fontId="9" fillId="0" borderId="22" xfId="0" applyFont="1" applyFill="1" applyBorder="1" applyAlignment="1" applyProtection="1">
      <alignment wrapText="1"/>
      <protection/>
    </xf>
    <xf numFmtId="0" fontId="9" fillId="0" borderId="28" xfId="0" applyFont="1" applyFill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20" xfId="0" applyFont="1" applyFill="1" applyBorder="1" applyAlignment="1" applyProtection="1">
      <alignment wrapText="1"/>
      <protection locked="0"/>
    </xf>
    <xf numFmtId="49" fontId="8" fillId="0" borderId="23" xfId="0" applyNumberFormat="1" applyFont="1" applyFill="1" applyBorder="1" applyAlignment="1" applyProtection="1">
      <alignment wrapText="1"/>
      <protection locked="0"/>
    </xf>
    <xf numFmtId="14" fontId="8" fillId="0" borderId="0" xfId="0" applyNumberFormat="1" applyFont="1" applyFill="1" applyAlignment="1" applyProtection="1">
      <alignment/>
      <protection/>
    </xf>
    <xf numFmtId="49" fontId="8" fillId="0" borderId="20" xfId="0" applyNumberFormat="1" applyFont="1" applyFill="1" applyBorder="1" applyAlignment="1" applyProtection="1">
      <alignment wrapText="1"/>
      <protection locked="0"/>
    </xf>
    <xf numFmtId="44" fontId="9" fillId="0" borderId="29" xfId="44" applyFont="1" applyFill="1" applyBorder="1" applyAlignment="1" applyProtection="1">
      <alignment horizontal="right"/>
      <protection/>
    </xf>
    <xf numFmtId="44" fontId="8" fillId="0" borderId="30" xfId="4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" fontId="39" fillId="0" borderId="0" xfId="58" applyNumberFormat="1" applyFill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39" fillId="0" borderId="0" xfId="58" applyFill="1" applyProtection="1">
      <alignment/>
      <protection/>
    </xf>
    <xf numFmtId="0" fontId="12" fillId="35" borderId="0" xfId="0" applyFont="1" applyFill="1" applyAlignment="1" applyProtection="1">
      <alignment horizontal="left"/>
      <protection locked="0"/>
    </xf>
    <xf numFmtId="184" fontId="16" fillId="35" borderId="0" xfId="0" applyNumberFormat="1" applyFont="1" applyFill="1" applyAlignment="1" applyProtection="1">
      <alignment horizontal="left"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56" fillId="0" borderId="0" xfId="58" applyFont="1" applyFill="1" applyProtection="1">
      <alignment/>
      <protection/>
    </xf>
    <xf numFmtId="49" fontId="56" fillId="0" borderId="0" xfId="58" applyNumberFormat="1" applyFont="1" applyFill="1" applyProtection="1">
      <alignment/>
      <protection/>
    </xf>
    <xf numFmtId="0" fontId="9" fillId="0" borderId="3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8" fillId="0" borderId="20" xfId="44" applyNumberFormat="1" applyFont="1" applyFill="1" applyBorder="1" applyAlignment="1" applyProtection="1">
      <alignment horizontal="left" wrapText="1"/>
      <protection locked="0"/>
    </xf>
    <xf numFmtId="49" fontId="8" fillId="0" borderId="20" xfId="44" applyNumberFormat="1" applyFont="1" applyFill="1" applyBorder="1" applyAlignment="1" applyProtection="1">
      <alignment wrapText="1"/>
      <protection locked="0"/>
    </xf>
    <xf numFmtId="0" fontId="8" fillId="0" borderId="23" xfId="0" applyFont="1" applyFill="1" applyBorder="1" applyAlignment="1" applyProtection="1">
      <alignment wrapText="1"/>
      <protection/>
    </xf>
    <xf numFmtId="44" fontId="8" fillId="0" borderId="23" xfId="44" applyFont="1" applyFill="1" applyBorder="1" applyAlignment="1" applyProtection="1">
      <alignment wrapText="1"/>
      <protection locked="0"/>
    </xf>
    <xf numFmtId="49" fontId="8" fillId="0" borderId="11" xfId="44" applyNumberFormat="1" applyFont="1" applyFill="1" applyBorder="1" applyAlignment="1" applyProtection="1">
      <alignment wrapText="1"/>
      <protection locked="0"/>
    </xf>
    <xf numFmtId="0" fontId="8" fillId="0" borderId="32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/>
    </xf>
    <xf numFmtId="44" fontId="8" fillId="0" borderId="20" xfId="44" applyFont="1" applyFill="1" applyBorder="1" applyAlignment="1" applyProtection="1">
      <alignment wrapText="1"/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0" borderId="27" xfId="0" applyFont="1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8" fillId="0" borderId="22" xfId="44" applyNumberFormat="1" applyFont="1" applyFill="1" applyBorder="1" applyAlignment="1" applyProtection="1">
      <alignment horizontal="left" wrapText="1"/>
      <protection locked="0"/>
    </xf>
    <xf numFmtId="49" fontId="8" fillId="0" borderId="22" xfId="44" applyNumberFormat="1" applyFont="1" applyFill="1" applyBorder="1" applyAlignment="1" applyProtection="1">
      <alignment wrapText="1"/>
      <protection locked="0"/>
    </xf>
    <xf numFmtId="49" fontId="8" fillId="0" borderId="22" xfId="0" applyNumberFormat="1" applyFont="1" applyFill="1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wrapText="1"/>
      <protection/>
    </xf>
    <xf numFmtId="44" fontId="8" fillId="0" borderId="22" xfId="44" applyFont="1" applyFill="1" applyBorder="1" applyAlignment="1" applyProtection="1">
      <alignment wrapText="1"/>
      <protection locked="0"/>
    </xf>
    <xf numFmtId="49" fontId="8" fillId="0" borderId="21" xfId="44" applyNumberFormat="1" applyFont="1" applyFill="1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19"/>
  <sheetViews>
    <sheetView tabSelected="1" zoomScale="90" zoomScaleNormal="90" zoomScalePageLayoutView="0" workbookViewId="0" topLeftCell="A1">
      <pane ySplit="13" topLeftCell="A14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12.28125" style="14" customWidth="1"/>
    <col min="2" max="2" width="11.140625" style="14" customWidth="1"/>
    <col min="3" max="3" width="12.140625" style="14" customWidth="1"/>
    <col min="4" max="4" width="4.8515625" style="14" customWidth="1"/>
    <col min="5" max="5" width="8.140625" style="14" customWidth="1"/>
    <col min="6" max="6" width="12.7109375" style="14" customWidth="1"/>
    <col min="7" max="7" width="15.57421875" style="14" customWidth="1"/>
    <col min="8" max="8" width="16.00390625" style="14" customWidth="1"/>
    <col min="9" max="9" width="11.421875" style="14" customWidth="1"/>
    <col min="10" max="11" width="8.57421875" style="14" customWidth="1"/>
    <col min="12" max="12" width="30.7109375" style="14" customWidth="1"/>
    <col min="13" max="13" width="22.00390625" style="14" customWidth="1"/>
    <col min="14" max="14" width="11.421875" style="14" customWidth="1"/>
    <col min="15" max="16" width="11.7109375" style="14" customWidth="1"/>
    <col min="17" max="17" width="12.28125" style="14" customWidth="1"/>
    <col min="18" max="18" width="14.7109375" style="14" customWidth="1"/>
    <col min="19" max="19" width="11.8515625" style="14" hidden="1" customWidth="1"/>
    <col min="20" max="20" width="12.421875" style="14" hidden="1" customWidth="1"/>
    <col min="21" max="21" width="11.8515625" style="14" hidden="1" customWidth="1"/>
    <col min="22" max="22" width="7.8515625" style="86" hidden="1" customWidth="1"/>
    <col min="23" max="23" width="4.8515625" style="14" hidden="1" customWidth="1"/>
    <col min="24" max="24" width="8.140625" style="14" hidden="1" customWidth="1"/>
    <col min="25" max="25" width="10.8515625" style="14" hidden="1" customWidth="1"/>
    <col min="26" max="26" width="12.8515625" style="88" hidden="1" customWidth="1"/>
    <col min="27" max="27" width="4.00390625" style="93" hidden="1" customWidth="1"/>
    <col min="28" max="28" width="40.421875" style="93" hidden="1" customWidth="1"/>
    <col min="29" max="29" width="8.421875" style="93" hidden="1" customWidth="1"/>
    <col min="30" max="30" width="41.421875" style="93" hidden="1" customWidth="1"/>
    <col min="31" max="31" width="10.57421875" style="92" hidden="1" customWidth="1"/>
    <col min="32" max="32" width="4.28125" style="92" hidden="1" customWidth="1"/>
    <col min="33" max="35" width="9.140625" style="14" customWidth="1"/>
    <col min="36" max="16384" width="9.140625" style="14" customWidth="1"/>
  </cols>
  <sheetData>
    <row r="1" spans="1:32" s="6" customFormat="1" ht="15.75">
      <c r="A1" s="20" t="s">
        <v>237</v>
      </c>
      <c r="B1" s="4"/>
      <c r="C1" s="4"/>
      <c r="D1" s="5"/>
      <c r="E1" s="5"/>
      <c r="F1" s="5"/>
      <c r="Z1" s="22"/>
      <c r="AC1" s="53" t="s">
        <v>208</v>
      </c>
      <c r="AD1" s="53" t="s">
        <v>209</v>
      </c>
      <c r="AE1" s="22" t="s">
        <v>36</v>
      </c>
      <c r="AF1" s="22" t="s">
        <v>67</v>
      </c>
    </row>
    <row r="2" spans="1:32" s="6" customFormat="1" ht="15">
      <c r="A2" s="21" t="s">
        <v>305</v>
      </c>
      <c r="Z2" s="22"/>
      <c r="AC2" s="53" t="s">
        <v>68</v>
      </c>
      <c r="AD2" s="53" t="s">
        <v>238</v>
      </c>
      <c r="AE2" s="22" t="s">
        <v>48</v>
      </c>
      <c r="AF2" s="22" t="s">
        <v>60</v>
      </c>
    </row>
    <row r="3" spans="1:32" s="6" customFormat="1" ht="12.75">
      <c r="A3" s="22"/>
      <c r="B3" s="7"/>
      <c r="C3" s="8"/>
      <c r="D3" s="8"/>
      <c r="E3" s="8"/>
      <c r="F3" s="8"/>
      <c r="G3" s="8"/>
      <c r="H3" s="7"/>
      <c r="I3" s="7"/>
      <c r="Z3" s="22"/>
      <c r="AC3" s="53" t="s">
        <v>69</v>
      </c>
      <c r="AD3" s="53" t="s">
        <v>70</v>
      </c>
      <c r="AE3" s="22" t="s">
        <v>39</v>
      </c>
      <c r="AF3" s="22" t="s">
        <v>210</v>
      </c>
    </row>
    <row r="4" spans="1:32" s="6" customFormat="1" ht="12.75">
      <c r="A4" s="120" t="s">
        <v>52</v>
      </c>
      <c r="B4" s="121"/>
      <c r="C4" s="91"/>
      <c r="D4" s="8"/>
      <c r="E4" s="8"/>
      <c r="F4" s="8"/>
      <c r="H4" s="56" t="s">
        <v>56</v>
      </c>
      <c r="I4" s="57"/>
      <c r="Z4" s="22"/>
      <c r="AC4" s="53" t="s">
        <v>72</v>
      </c>
      <c r="AD4" s="53" t="s">
        <v>73</v>
      </c>
      <c r="AE4" s="22" t="s">
        <v>38</v>
      </c>
      <c r="AF4" s="22" t="s">
        <v>302</v>
      </c>
    </row>
    <row r="5" spans="1:32" s="6" customFormat="1" ht="12.75">
      <c r="A5" s="122" t="s">
        <v>62</v>
      </c>
      <c r="B5" s="122"/>
      <c r="C5" s="91"/>
      <c r="D5" s="8"/>
      <c r="E5" s="8"/>
      <c r="F5" s="8"/>
      <c r="H5" s="58" t="s">
        <v>36</v>
      </c>
      <c r="I5" s="59">
        <f>SUMIF($H$14:$H$48,H5,$N$14:$N$48)</f>
        <v>0</v>
      </c>
      <c r="Z5" s="22"/>
      <c r="AC5" s="53" t="s">
        <v>74</v>
      </c>
      <c r="AD5" s="53" t="s">
        <v>75</v>
      </c>
      <c r="AE5" s="22" t="s">
        <v>37</v>
      </c>
      <c r="AF5" s="22"/>
    </row>
    <row r="6" spans="1:32" s="6" customFormat="1" ht="12.75">
      <c r="A6" s="23"/>
      <c r="B6" s="7"/>
      <c r="C6" s="8"/>
      <c r="E6" s="7"/>
      <c r="F6" s="7"/>
      <c r="H6" s="61" t="s">
        <v>48</v>
      </c>
      <c r="I6" s="62">
        <f>SUMIF($H$14:$H$48,H6,$N$14:$N$48)</f>
        <v>0</v>
      </c>
      <c r="Z6" s="22"/>
      <c r="AC6" s="53" t="s">
        <v>314</v>
      </c>
      <c r="AD6" s="53" t="s">
        <v>315</v>
      </c>
      <c r="AE6" s="22"/>
      <c r="AF6" s="22"/>
    </row>
    <row r="7" spans="1:32" s="6" customFormat="1" ht="12.75">
      <c r="A7" s="23"/>
      <c r="B7" s="7"/>
      <c r="C7" s="8"/>
      <c r="E7" s="7"/>
      <c r="F7" s="7"/>
      <c r="Z7" s="22"/>
      <c r="AA7" s="53"/>
      <c r="AB7" s="53"/>
      <c r="AC7" s="53" t="s">
        <v>76</v>
      </c>
      <c r="AD7" s="53" t="s">
        <v>77</v>
      </c>
      <c r="AE7" s="22"/>
      <c r="AF7" s="22"/>
    </row>
    <row r="8" spans="1:32" s="6" customFormat="1" ht="15">
      <c r="A8" s="123" t="s">
        <v>35</v>
      </c>
      <c r="B8" s="123"/>
      <c r="C8" s="89"/>
      <c r="D8" s="60" t="s">
        <v>57</v>
      </c>
      <c r="E8" s="7"/>
      <c r="I8" s="10"/>
      <c r="Z8" s="22"/>
      <c r="AA8" s="93" t="s">
        <v>231</v>
      </c>
      <c r="AB8" s="93" t="s">
        <v>296</v>
      </c>
      <c r="AC8" s="53" t="s">
        <v>78</v>
      </c>
      <c r="AD8" s="53" t="s">
        <v>79</v>
      </c>
      <c r="AE8" s="22"/>
      <c r="AF8" s="22"/>
    </row>
    <row r="9" spans="1:32" s="6" customFormat="1" ht="12.75">
      <c r="A9" s="123" t="s">
        <v>59</v>
      </c>
      <c r="B9" s="123"/>
      <c r="C9" s="90"/>
      <c r="D9" s="60" t="s">
        <v>303</v>
      </c>
      <c r="E9" s="7"/>
      <c r="Z9" s="22"/>
      <c r="AA9" s="93" t="s">
        <v>232</v>
      </c>
      <c r="AB9" s="93" t="s">
        <v>297</v>
      </c>
      <c r="AC9" s="53" t="s">
        <v>239</v>
      </c>
      <c r="AD9" s="53" t="s">
        <v>240</v>
      </c>
      <c r="AE9" s="22"/>
      <c r="AF9" s="22"/>
    </row>
    <row r="10" spans="2:32" s="6" customFormat="1" ht="15">
      <c r="B10" s="9"/>
      <c r="D10" s="60" t="s">
        <v>302</v>
      </c>
      <c r="I10" s="10"/>
      <c r="Z10" s="22"/>
      <c r="AA10" s="93" t="s">
        <v>233</v>
      </c>
      <c r="AB10" s="93" t="s">
        <v>298</v>
      </c>
      <c r="AC10" s="53" t="s">
        <v>80</v>
      </c>
      <c r="AD10" s="53" t="s">
        <v>81</v>
      </c>
      <c r="AE10" s="22"/>
      <c r="AF10" s="22"/>
    </row>
    <row r="11" spans="3:32" s="6" customFormat="1" ht="34.5" customHeight="1">
      <c r="C11" s="63"/>
      <c r="H11" s="11"/>
      <c r="J11" s="64"/>
      <c r="K11" s="64"/>
      <c r="L11" s="64"/>
      <c r="M11" s="64"/>
      <c r="S11" s="11"/>
      <c r="Z11" s="22"/>
      <c r="AA11" s="93" t="s">
        <v>234</v>
      </c>
      <c r="AB11" s="93" t="s">
        <v>299</v>
      </c>
      <c r="AC11" s="53" t="s">
        <v>82</v>
      </c>
      <c r="AD11" s="53" t="s">
        <v>241</v>
      </c>
      <c r="AE11" s="22"/>
      <c r="AF11" s="22"/>
    </row>
    <row r="12" spans="1:32" s="6" customFormat="1" ht="12.75">
      <c r="A12" s="117" t="s">
        <v>40</v>
      </c>
      <c r="B12" s="118"/>
      <c r="C12" s="118"/>
      <c r="D12" s="118"/>
      <c r="E12" s="118"/>
      <c r="F12" s="118"/>
      <c r="G12" s="118"/>
      <c r="H12" s="65" t="s">
        <v>47</v>
      </c>
      <c r="I12" s="66" t="s">
        <v>207</v>
      </c>
      <c r="J12" s="117" t="s">
        <v>61</v>
      </c>
      <c r="K12" s="119"/>
      <c r="L12" s="67" t="s">
        <v>53</v>
      </c>
      <c r="M12" s="67" t="s">
        <v>219</v>
      </c>
      <c r="N12" s="68" t="s">
        <v>63</v>
      </c>
      <c r="O12" s="67" t="s">
        <v>58</v>
      </c>
      <c r="P12" s="67" t="s">
        <v>205</v>
      </c>
      <c r="Q12" s="67" t="s">
        <v>45</v>
      </c>
      <c r="R12" s="69" t="s">
        <v>64</v>
      </c>
      <c r="S12" s="67" t="s">
        <v>306</v>
      </c>
      <c r="T12" s="117" t="s">
        <v>41</v>
      </c>
      <c r="U12" s="118"/>
      <c r="V12" s="118"/>
      <c r="W12" s="118"/>
      <c r="X12" s="118"/>
      <c r="Y12" s="119"/>
      <c r="Z12" s="22"/>
      <c r="AA12" s="93" t="s">
        <v>235</v>
      </c>
      <c r="AB12" s="93" t="s">
        <v>300</v>
      </c>
      <c r="AC12" s="53" t="s">
        <v>242</v>
      </c>
      <c r="AD12" s="53" t="s">
        <v>308</v>
      </c>
      <c r="AE12" s="22"/>
      <c r="AF12" s="22"/>
    </row>
    <row r="13" spans="1:32" s="6" customFormat="1" ht="27.75" customHeight="1">
      <c r="A13" s="61" t="s">
        <v>43</v>
      </c>
      <c r="B13" s="70" t="s">
        <v>31</v>
      </c>
      <c r="C13" s="70" t="s">
        <v>34</v>
      </c>
      <c r="D13" s="70" t="s">
        <v>54</v>
      </c>
      <c r="E13" s="71" t="s">
        <v>33</v>
      </c>
      <c r="F13" s="70" t="s">
        <v>49</v>
      </c>
      <c r="G13" s="70" t="s">
        <v>50</v>
      </c>
      <c r="H13" s="72" t="s">
        <v>304</v>
      </c>
      <c r="I13" s="61"/>
      <c r="J13" s="73" t="s">
        <v>42</v>
      </c>
      <c r="K13" s="73" t="s">
        <v>218</v>
      </c>
      <c r="L13" s="73" t="s">
        <v>32</v>
      </c>
      <c r="M13" s="73"/>
      <c r="N13" s="74" t="s">
        <v>46</v>
      </c>
      <c r="O13" s="73" t="s">
        <v>221</v>
      </c>
      <c r="P13" s="73" t="s">
        <v>206</v>
      </c>
      <c r="Q13" s="73" t="s">
        <v>55</v>
      </c>
      <c r="R13" s="75"/>
      <c r="S13" s="73" t="s">
        <v>44</v>
      </c>
      <c r="T13" s="61" t="s">
        <v>43</v>
      </c>
      <c r="U13" s="70" t="s">
        <v>31</v>
      </c>
      <c r="V13" s="70" t="s">
        <v>34</v>
      </c>
      <c r="W13" s="70" t="s">
        <v>54</v>
      </c>
      <c r="X13" s="71" t="s">
        <v>33</v>
      </c>
      <c r="Y13" s="74" t="s">
        <v>307</v>
      </c>
      <c r="Z13" s="76" t="s">
        <v>220</v>
      </c>
      <c r="AA13" s="93" t="s">
        <v>236</v>
      </c>
      <c r="AB13" s="93" t="s">
        <v>301</v>
      </c>
      <c r="AC13" s="53" t="s">
        <v>243</v>
      </c>
      <c r="AD13" s="53" t="s">
        <v>244</v>
      </c>
      <c r="AE13" s="22"/>
      <c r="AF13" s="22"/>
    </row>
    <row r="14" spans="1:32" s="6" customFormat="1" ht="12.75">
      <c r="A14" s="95"/>
      <c r="B14" s="96"/>
      <c r="C14" s="96"/>
      <c r="D14" s="96"/>
      <c r="E14" s="96"/>
      <c r="F14" s="96"/>
      <c r="G14" s="97"/>
      <c r="H14" s="98"/>
      <c r="I14" s="99"/>
      <c r="J14" s="80"/>
      <c r="K14" s="80"/>
      <c r="L14" s="100">
        <f>IF(J14&lt;&gt;"",VLOOKUP(J14,$AA$7:$AB$13,2,FALSE),"")</f>
      </c>
      <c r="M14" s="100">
        <f>IF(K14&lt;&gt;"",VLOOKUP(K14,$AC$1:$AD$118,2,FALSE),"")</f>
      </c>
      <c r="N14" s="101"/>
      <c r="O14" s="77" t="str">
        <f>IF(J14="483","No"," ")</f>
        <v> </v>
      </c>
      <c r="P14" s="78"/>
      <c r="Q14" s="101"/>
      <c r="R14" s="102"/>
      <c r="S14" s="77"/>
      <c r="T14" s="95"/>
      <c r="U14" s="96"/>
      <c r="V14" s="96"/>
      <c r="W14" s="96"/>
      <c r="X14" s="96"/>
      <c r="Y14" s="103"/>
      <c r="Z14" s="79">
        <f>IF(N14="","",$C$9)</f>
      </c>
      <c r="AA14" s="53"/>
      <c r="AB14" s="53"/>
      <c r="AC14" s="53" t="s">
        <v>84</v>
      </c>
      <c r="AD14" s="53" t="s">
        <v>85</v>
      </c>
      <c r="AE14" s="22"/>
      <c r="AF14" s="22"/>
    </row>
    <row r="15" spans="1:32" s="6" customFormat="1" ht="12.75">
      <c r="A15" s="95"/>
      <c r="B15" s="96"/>
      <c r="C15" s="96"/>
      <c r="D15" s="96"/>
      <c r="E15" s="96"/>
      <c r="F15" s="96"/>
      <c r="G15" s="97"/>
      <c r="H15" s="98"/>
      <c r="I15" s="99"/>
      <c r="J15" s="80"/>
      <c r="K15" s="80"/>
      <c r="L15" s="104">
        <f aca="true" t="shared" si="0" ref="L15:L48">IF(J15&lt;&gt;"",VLOOKUP(J15,$AA$7:$AB$13,2,FALSE),"")</f>
      </c>
      <c r="M15" s="104">
        <f>IF(K15&lt;&gt;"",VLOOKUP(K15,$AC$1:$AD$118,2,FALSE),"")</f>
      </c>
      <c r="N15" s="105"/>
      <c r="O15" s="77" t="str">
        <f aca="true" t="shared" si="1" ref="O15:O48">IF(J15="483","No"," ")</f>
        <v> </v>
      </c>
      <c r="P15" s="80"/>
      <c r="Q15" s="105"/>
      <c r="R15" s="102"/>
      <c r="S15" s="77"/>
      <c r="T15" s="95"/>
      <c r="U15" s="96"/>
      <c r="V15" s="96"/>
      <c r="W15" s="96"/>
      <c r="X15" s="96"/>
      <c r="Y15" s="103"/>
      <c r="Z15" s="79">
        <f aca="true" t="shared" si="2" ref="Z15:Z48">IF(N15="","",$C$9)</f>
      </c>
      <c r="AA15" s="53"/>
      <c r="AB15" s="53"/>
      <c r="AC15" s="53" t="s">
        <v>86</v>
      </c>
      <c r="AD15" s="53" t="s">
        <v>87</v>
      </c>
      <c r="AE15" s="22"/>
      <c r="AF15" s="22"/>
    </row>
    <row r="16" spans="1:32" s="6" customFormat="1" ht="12.75">
      <c r="A16" s="95"/>
      <c r="B16" s="96"/>
      <c r="C16" s="96"/>
      <c r="D16" s="96"/>
      <c r="E16" s="96"/>
      <c r="F16" s="96"/>
      <c r="G16" s="97"/>
      <c r="H16" s="98"/>
      <c r="I16" s="99"/>
      <c r="J16" s="80"/>
      <c r="K16" s="80"/>
      <c r="L16" s="104">
        <f t="shared" si="0"/>
      </c>
      <c r="M16" s="104">
        <f>IF(K16&lt;&gt;"",VLOOKUP(K16,$AC$1:$AD$118,2,FALSE),"")</f>
      </c>
      <c r="N16" s="105"/>
      <c r="O16" s="77" t="str">
        <f t="shared" si="1"/>
        <v> </v>
      </c>
      <c r="P16" s="80"/>
      <c r="Q16" s="105"/>
      <c r="R16" s="102"/>
      <c r="S16" s="77"/>
      <c r="T16" s="95"/>
      <c r="U16" s="96"/>
      <c r="V16" s="96"/>
      <c r="W16" s="96"/>
      <c r="X16" s="96"/>
      <c r="Y16" s="103"/>
      <c r="Z16" s="79">
        <f t="shared" si="2"/>
      </c>
      <c r="AA16" s="53"/>
      <c r="AB16" s="53"/>
      <c r="AC16" s="53" t="s">
        <v>88</v>
      </c>
      <c r="AD16" s="53" t="s">
        <v>245</v>
      </c>
      <c r="AE16" s="22"/>
      <c r="AF16" s="22"/>
    </row>
    <row r="17" spans="1:32" s="6" customFormat="1" ht="12.75">
      <c r="A17" s="95"/>
      <c r="B17" s="96"/>
      <c r="C17" s="96"/>
      <c r="D17" s="96"/>
      <c r="E17" s="96"/>
      <c r="F17" s="96"/>
      <c r="G17" s="97"/>
      <c r="H17" s="98"/>
      <c r="I17" s="99"/>
      <c r="J17" s="80"/>
      <c r="K17" s="80"/>
      <c r="L17" s="104">
        <f t="shared" si="0"/>
      </c>
      <c r="M17" s="104">
        <f>IF(K17&lt;&gt;"",VLOOKUP(K17,$AC$1:$AD$118,2,FALSE),"")</f>
      </c>
      <c r="N17" s="105"/>
      <c r="O17" s="77" t="str">
        <f t="shared" si="1"/>
        <v> </v>
      </c>
      <c r="P17" s="80"/>
      <c r="Q17" s="105"/>
      <c r="R17" s="102"/>
      <c r="S17" s="77"/>
      <c r="T17" s="95"/>
      <c r="U17" s="96"/>
      <c r="V17" s="96"/>
      <c r="W17" s="96"/>
      <c r="X17" s="96"/>
      <c r="Y17" s="103"/>
      <c r="Z17" s="79">
        <f t="shared" si="2"/>
      </c>
      <c r="AA17" s="53"/>
      <c r="AB17" s="53"/>
      <c r="AC17" s="53" t="s">
        <v>90</v>
      </c>
      <c r="AD17" s="53" t="s">
        <v>91</v>
      </c>
      <c r="AE17" s="22"/>
      <c r="AF17" s="22"/>
    </row>
    <row r="18" spans="1:32" s="6" customFormat="1" ht="12.75">
      <c r="A18" s="95"/>
      <c r="B18" s="96"/>
      <c r="C18" s="96"/>
      <c r="D18" s="96"/>
      <c r="E18" s="96"/>
      <c r="F18" s="96"/>
      <c r="G18" s="97"/>
      <c r="H18" s="98"/>
      <c r="I18" s="99"/>
      <c r="J18" s="80"/>
      <c r="K18" s="80"/>
      <c r="L18" s="104">
        <f t="shared" si="0"/>
      </c>
      <c r="M18" s="104">
        <f>IF(K18&lt;&gt;"",VLOOKUP(K18,$AC$1:$AD$118,2,FALSE),"")</f>
      </c>
      <c r="N18" s="105"/>
      <c r="O18" s="77" t="str">
        <f t="shared" si="1"/>
        <v> </v>
      </c>
      <c r="P18" s="80"/>
      <c r="Q18" s="105"/>
      <c r="R18" s="102"/>
      <c r="S18" s="77"/>
      <c r="T18" s="95"/>
      <c r="U18" s="96"/>
      <c r="V18" s="96"/>
      <c r="W18" s="96"/>
      <c r="X18" s="96"/>
      <c r="Y18" s="103"/>
      <c r="Z18" s="79">
        <f t="shared" si="2"/>
      </c>
      <c r="AA18" s="53"/>
      <c r="AB18" s="53"/>
      <c r="AC18" s="53" t="s">
        <v>222</v>
      </c>
      <c r="AD18" s="53" t="s">
        <v>223</v>
      </c>
      <c r="AE18" s="22"/>
      <c r="AF18" s="22"/>
    </row>
    <row r="19" spans="1:32" s="6" customFormat="1" ht="12.75">
      <c r="A19" s="95"/>
      <c r="B19" s="96"/>
      <c r="C19" s="96"/>
      <c r="D19" s="96"/>
      <c r="E19" s="96"/>
      <c r="F19" s="96"/>
      <c r="G19" s="97"/>
      <c r="H19" s="98"/>
      <c r="I19" s="99"/>
      <c r="J19" s="80"/>
      <c r="K19" s="80"/>
      <c r="L19" s="104">
        <f t="shared" si="0"/>
      </c>
      <c r="M19" s="104">
        <f>IF(K19&lt;&gt;"",VLOOKUP(K19,$AC$1:$AD$118,2,FALSE),"")</f>
      </c>
      <c r="N19" s="105"/>
      <c r="O19" s="77" t="str">
        <f t="shared" si="1"/>
        <v> </v>
      </c>
      <c r="P19" s="80"/>
      <c r="Q19" s="105"/>
      <c r="R19" s="102"/>
      <c r="S19" s="77"/>
      <c r="T19" s="95"/>
      <c r="U19" s="96"/>
      <c r="V19" s="96"/>
      <c r="W19" s="96"/>
      <c r="X19" s="96"/>
      <c r="Y19" s="103"/>
      <c r="Z19" s="79">
        <f t="shared" si="2"/>
      </c>
      <c r="AA19" s="53"/>
      <c r="AB19" s="53"/>
      <c r="AC19" s="53" t="s">
        <v>93</v>
      </c>
      <c r="AD19" s="53" t="s">
        <v>94</v>
      </c>
      <c r="AE19" s="22"/>
      <c r="AF19" s="22"/>
    </row>
    <row r="20" spans="1:32" s="6" customFormat="1" ht="12.75">
      <c r="A20" s="95"/>
      <c r="B20" s="96"/>
      <c r="C20" s="96"/>
      <c r="D20" s="96"/>
      <c r="E20" s="96"/>
      <c r="F20" s="96"/>
      <c r="G20" s="97"/>
      <c r="H20" s="98"/>
      <c r="I20" s="99"/>
      <c r="J20" s="80"/>
      <c r="K20" s="80"/>
      <c r="L20" s="104">
        <f t="shared" si="0"/>
      </c>
      <c r="M20" s="104">
        <f>IF(K20&lt;&gt;"",VLOOKUP(K20,$AC$1:$AD$118,2,FALSE),"")</f>
      </c>
      <c r="N20" s="105"/>
      <c r="O20" s="77" t="str">
        <f t="shared" si="1"/>
        <v> </v>
      </c>
      <c r="P20" s="80"/>
      <c r="Q20" s="105"/>
      <c r="R20" s="102"/>
      <c r="S20" s="77"/>
      <c r="T20" s="95"/>
      <c r="U20" s="96"/>
      <c r="V20" s="96"/>
      <c r="W20" s="96"/>
      <c r="X20" s="96"/>
      <c r="Y20" s="103"/>
      <c r="Z20" s="79">
        <f t="shared" si="2"/>
      </c>
      <c r="AA20" s="53"/>
      <c r="AB20" s="53"/>
      <c r="AC20" s="53" t="s">
        <v>95</v>
      </c>
      <c r="AD20" s="53" t="s">
        <v>211</v>
      </c>
      <c r="AE20" s="22"/>
      <c r="AF20" s="22"/>
    </row>
    <row r="21" spans="1:32" s="6" customFormat="1" ht="12.75">
      <c r="A21" s="95"/>
      <c r="B21" s="96"/>
      <c r="C21" s="96"/>
      <c r="D21" s="96"/>
      <c r="E21" s="96"/>
      <c r="F21" s="96"/>
      <c r="G21" s="97"/>
      <c r="H21" s="98"/>
      <c r="I21" s="99"/>
      <c r="J21" s="80"/>
      <c r="K21" s="80"/>
      <c r="L21" s="104">
        <f t="shared" si="0"/>
      </c>
      <c r="M21" s="104">
        <f>IF(K21&lt;&gt;"",VLOOKUP(K21,$AC$1:$AD$118,2,FALSE),"")</f>
      </c>
      <c r="N21" s="105"/>
      <c r="O21" s="77" t="str">
        <f t="shared" si="1"/>
        <v> </v>
      </c>
      <c r="P21" s="80"/>
      <c r="Q21" s="105"/>
      <c r="R21" s="102"/>
      <c r="S21" s="77"/>
      <c r="T21" s="95"/>
      <c r="U21" s="96"/>
      <c r="V21" s="96"/>
      <c r="W21" s="96"/>
      <c r="X21" s="96"/>
      <c r="Y21" s="103"/>
      <c r="Z21" s="79">
        <f t="shared" si="2"/>
      </c>
      <c r="AA21" s="53"/>
      <c r="AB21" s="53"/>
      <c r="AC21" s="53" t="s">
        <v>224</v>
      </c>
      <c r="AD21" s="53" t="s">
        <v>225</v>
      </c>
      <c r="AE21" s="22"/>
      <c r="AF21" s="22"/>
    </row>
    <row r="22" spans="1:32" s="6" customFormat="1" ht="12.75">
      <c r="A22" s="95"/>
      <c r="B22" s="96"/>
      <c r="C22" s="96"/>
      <c r="D22" s="96"/>
      <c r="E22" s="96"/>
      <c r="F22" s="96"/>
      <c r="G22" s="97"/>
      <c r="H22" s="98"/>
      <c r="I22" s="99"/>
      <c r="J22" s="80"/>
      <c r="K22" s="80"/>
      <c r="L22" s="104">
        <f t="shared" si="0"/>
      </c>
      <c r="M22" s="104">
        <f>IF(K22&lt;&gt;"",VLOOKUP(K22,$AC$1:$AD$118,2,FALSE),"")</f>
      </c>
      <c r="N22" s="105"/>
      <c r="O22" s="77" t="str">
        <f t="shared" si="1"/>
        <v> </v>
      </c>
      <c r="P22" s="80"/>
      <c r="Q22" s="105"/>
      <c r="R22" s="102"/>
      <c r="S22" s="77"/>
      <c r="T22" s="95"/>
      <c r="U22" s="96"/>
      <c r="V22" s="96"/>
      <c r="W22" s="96"/>
      <c r="X22" s="96"/>
      <c r="Y22" s="103"/>
      <c r="Z22" s="79">
        <f t="shared" si="2"/>
      </c>
      <c r="AA22" s="53"/>
      <c r="AB22" s="53"/>
      <c r="AC22" s="53" t="s">
        <v>317</v>
      </c>
      <c r="AD22" s="53" t="s">
        <v>318</v>
      </c>
      <c r="AE22" s="22"/>
      <c r="AF22" s="22"/>
    </row>
    <row r="23" spans="1:32" s="6" customFormat="1" ht="12.75">
      <c r="A23" s="95"/>
      <c r="B23" s="96"/>
      <c r="C23" s="96"/>
      <c r="D23" s="96"/>
      <c r="E23" s="96"/>
      <c r="F23" s="96"/>
      <c r="G23" s="97"/>
      <c r="H23" s="98"/>
      <c r="I23" s="99"/>
      <c r="J23" s="80"/>
      <c r="K23" s="80"/>
      <c r="L23" s="104">
        <f t="shared" si="0"/>
      </c>
      <c r="M23" s="104">
        <f>IF(K23&lt;&gt;"",VLOOKUP(K23,$AC$1:$AD$118,2,FALSE),"")</f>
      </c>
      <c r="N23" s="105"/>
      <c r="O23" s="77" t="str">
        <f t="shared" si="1"/>
        <v> </v>
      </c>
      <c r="P23" s="80"/>
      <c r="Q23" s="105"/>
      <c r="R23" s="102"/>
      <c r="S23" s="77"/>
      <c r="T23" s="95"/>
      <c r="U23" s="96"/>
      <c r="V23" s="96"/>
      <c r="W23" s="96"/>
      <c r="X23" s="96"/>
      <c r="Y23" s="103"/>
      <c r="Z23" s="79">
        <f t="shared" si="2"/>
      </c>
      <c r="AC23" s="53" t="s">
        <v>97</v>
      </c>
      <c r="AD23" s="53" t="s">
        <v>98</v>
      </c>
      <c r="AE23" s="22"/>
      <c r="AF23" s="22"/>
    </row>
    <row r="24" spans="1:32" s="6" customFormat="1" ht="12.75">
      <c r="A24" s="95"/>
      <c r="B24" s="96"/>
      <c r="C24" s="96"/>
      <c r="D24" s="96"/>
      <c r="E24" s="96"/>
      <c r="F24" s="96"/>
      <c r="G24" s="97"/>
      <c r="H24" s="98"/>
      <c r="I24" s="99"/>
      <c r="J24" s="80"/>
      <c r="K24" s="80"/>
      <c r="L24" s="104">
        <f t="shared" si="0"/>
      </c>
      <c r="M24" s="104">
        <f>IF(K24&lt;&gt;"",VLOOKUP(K24,$AC$1:$AD$118,2,FALSE),"")</f>
      </c>
      <c r="N24" s="105"/>
      <c r="O24" s="77" t="str">
        <f t="shared" si="1"/>
        <v> </v>
      </c>
      <c r="P24" s="80"/>
      <c r="Q24" s="105"/>
      <c r="R24" s="102"/>
      <c r="S24" s="77"/>
      <c r="T24" s="95"/>
      <c r="U24" s="96"/>
      <c r="V24" s="96"/>
      <c r="W24" s="96"/>
      <c r="X24" s="96"/>
      <c r="Y24" s="103"/>
      <c r="Z24" s="79">
        <f t="shared" si="2"/>
      </c>
      <c r="AC24" s="53" t="s">
        <v>100</v>
      </c>
      <c r="AD24" s="53" t="s">
        <v>246</v>
      </c>
      <c r="AE24" s="22"/>
      <c r="AF24" s="22"/>
    </row>
    <row r="25" spans="1:32" s="6" customFormat="1" ht="12.75">
      <c r="A25" s="95"/>
      <c r="B25" s="96"/>
      <c r="C25" s="96"/>
      <c r="D25" s="96"/>
      <c r="E25" s="96"/>
      <c r="F25" s="96"/>
      <c r="G25" s="97"/>
      <c r="H25" s="98"/>
      <c r="I25" s="99"/>
      <c r="J25" s="80"/>
      <c r="K25" s="80"/>
      <c r="L25" s="104">
        <f t="shared" si="0"/>
      </c>
      <c r="M25" s="104">
        <f>IF(K25&lt;&gt;"",VLOOKUP(K25,$AC$1:$AD$118,2,FALSE),"")</f>
      </c>
      <c r="N25" s="105"/>
      <c r="O25" s="77" t="str">
        <f t="shared" si="1"/>
        <v> </v>
      </c>
      <c r="P25" s="80"/>
      <c r="Q25" s="105"/>
      <c r="R25" s="102"/>
      <c r="S25" s="77"/>
      <c r="T25" s="95"/>
      <c r="U25" s="96"/>
      <c r="V25" s="96"/>
      <c r="W25" s="96"/>
      <c r="X25" s="96"/>
      <c r="Y25" s="103"/>
      <c r="Z25" s="79">
        <f t="shared" si="2"/>
      </c>
      <c r="AC25" s="53" t="s">
        <v>226</v>
      </c>
      <c r="AD25" s="53" t="s">
        <v>247</v>
      </c>
      <c r="AE25" s="22"/>
      <c r="AF25" s="22"/>
    </row>
    <row r="26" spans="1:32" s="6" customFormat="1" ht="12.75">
      <c r="A26" s="95"/>
      <c r="B26" s="96"/>
      <c r="C26" s="96"/>
      <c r="D26" s="96"/>
      <c r="E26" s="96"/>
      <c r="F26" s="96"/>
      <c r="G26" s="97"/>
      <c r="H26" s="98"/>
      <c r="I26" s="99"/>
      <c r="J26" s="80"/>
      <c r="K26" s="80"/>
      <c r="L26" s="104">
        <f t="shared" si="0"/>
      </c>
      <c r="M26" s="104">
        <f>IF(K26&lt;&gt;"",VLOOKUP(K26,$AC$1:$AD$118,2,FALSE),"")</f>
      </c>
      <c r="N26" s="105"/>
      <c r="O26" s="77" t="str">
        <f t="shared" si="1"/>
        <v> </v>
      </c>
      <c r="P26" s="80"/>
      <c r="Q26" s="105"/>
      <c r="R26" s="102"/>
      <c r="S26" s="77"/>
      <c r="T26" s="95"/>
      <c r="U26" s="96"/>
      <c r="V26" s="96"/>
      <c r="W26" s="96"/>
      <c r="X26" s="96"/>
      <c r="Y26" s="103"/>
      <c r="Z26" s="79">
        <f t="shared" si="2"/>
      </c>
      <c r="AC26" s="53" t="s">
        <v>313</v>
      </c>
      <c r="AD26" s="53" t="s">
        <v>319</v>
      </c>
      <c r="AE26" s="22"/>
      <c r="AF26" s="22"/>
    </row>
    <row r="27" spans="1:32" s="6" customFormat="1" ht="12.75">
      <c r="A27" s="95"/>
      <c r="B27" s="96"/>
      <c r="C27" s="96"/>
      <c r="D27" s="96"/>
      <c r="E27" s="96"/>
      <c r="F27" s="96"/>
      <c r="G27" s="97"/>
      <c r="H27" s="98"/>
      <c r="I27" s="99"/>
      <c r="J27" s="80"/>
      <c r="K27" s="80"/>
      <c r="L27" s="104">
        <f t="shared" si="0"/>
      </c>
      <c r="M27" s="104">
        <f>IF(K27&lt;&gt;"",VLOOKUP(K27,$AC$1:$AD$118,2,FALSE),"")</f>
      </c>
      <c r="N27" s="105"/>
      <c r="O27" s="77" t="str">
        <f t="shared" si="1"/>
        <v> </v>
      </c>
      <c r="P27" s="80"/>
      <c r="Q27" s="105"/>
      <c r="R27" s="102"/>
      <c r="S27" s="77"/>
      <c r="T27" s="95"/>
      <c r="U27" s="96"/>
      <c r="V27" s="96"/>
      <c r="W27" s="96"/>
      <c r="X27" s="96"/>
      <c r="Y27" s="103"/>
      <c r="Z27" s="79">
        <f t="shared" si="2"/>
      </c>
      <c r="AC27" s="53" t="s">
        <v>71</v>
      </c>
      <c r="AD27" s="53" t="s">
        <v>101</v>
      </c>
      <c r="AE27" s="22"/>
      <c r="AF27" s="22"/>
    </row>
    <row r="28" spans="1:32" s="6" customFormat="1" ht="12.75">
      <c r="A28" s="95"/>
      <c r="B28" s="96"/>
      <c r="C28" s="96"/>
      <c r="D28" s="96"/>
      <c r="E28" s="96"/>
      <c r="F28" s="96"/>
      <c r="G28" s="97"/>
      <c r="H28" s="98"/>
      <c r="I28" s="99"/>
      <c r="J28" s="80"/>
      <c r="K28" s="80"/>
      <c r="L28" s="104">
        <f t="shared" si="0"/>
      </c>
      <c r="M28" s="104">
        <f>IF(K28&lt;&gt;"",VLOOKUP(K28,$AC$1:$AD$118,2,FALSE),"")</f>
      </c>
      <c r="N28" s="105"/>
      <c r="O28" s="77" t="str">
        <f t="shared" si="1"/>
        <v> </v>
      </c>
      <c r="P28" s="80"/>
      <c r="Q28" s="105"/>
      <c r="R28" s="102"/>
      <c r="S28" s="77"/>
      <c r="T28" s="95"/>
      <c r="U28" s="96"/>
      <c r="V28" s="96"/>
      <c r="W28" s="96"/>
      <c r="X28" s="96"/>
      <c r="Y28" s="103"/>
      <c r="Z28" s="79">
        <f t="shared" si="2"/>
      </c>
      <c r="AC28" s="53" t="s">
        <v>83</v>
      </c>
      <c r="AD28" s="53" t="s">
        <v>102</v>
      </c>
      <c r="AE28" s="22"/>
      <c r="AF28" s="22"/>
    </row>
    <row r="29" spans="1:32" s="6" customFormat="1" ht="12.75">
      <c r="A29" s="95"/>
      <c r="B29" s="96"/>
      <c r="C29" s="96"/>
      <c r="D29" s="96"/>
      <c r="E29" s="96"/>
      <c r="F29" s="96"/>
      <c r="G29" s="97"/>
      <c r="H29" s="98"/>
      <c r="I29" s="99"/>
      <c r="J29" s="80"/>
      <c r="K29" s="80"/>
      <c r="L29" s="104">
        <f t="shared" si="0"/>
      </c>
      <c r="M29" s="104">
        <f>IF(K29&lt;&gt;"",VLOOKUP(K29,$AC$1:$AD$118,2,FALSE),"")</f>
      </c>
      <c r="N29" s="105"/>
      <c r="O29" s="77" t="str">
        <f t="shared" si="1"/>
        <v> </v>
      </c>
      <c r="P29" s="80"/>
      <c r="Q29" s="105"/>
      <c r="R29" s="102"/>
      <c r="S29" s="77"/>
      <c r="T29" s="95"/>
      <c r="U29" s="96"/>
      <c r="V29" s="96"/>
      <c r="W29" s="96"/>
      <c r="X29" s="96"/>
      <c r="Y29" s="103"/>
      <c r="Z29" s="79">
        <f t="shared" si="2"/>
      </c>
      <c r="AA29" s="53"/>
      <c r="AB29" s="53"/>
      <c r="AC29" s="53" t="s">
        <v>89</v>
      </c>
      <c r="AD29" s="53" t="s">
        <v>103</v>
      </c>
      <c r="AE29" s="22"/>
      <c r="AF29" s="22"/>
    </row>
    <row r="30" spans="1:32" s="6" customFormat="1" ht="12.75">
      <c r="A30" s="95"/>
      <c r="B30" s="96"/>
      <c r="C30" s="96"/>
      <c r="D30" s="96"/>
      <c r="E30" s="96"/>
      <c r="F30" s="96"/>
      <c r="G30" s="97"/>
      <c r="H30" s="98"/>
      <c r="I30" s="99"/>
      <c r="J30" s="80"/>
      <c r="K30" s="80"/>
      <c r="L30" s="104">
        <f t="shared" si="0"/>
      </c>
      <c r="M30" s="104">
        <f>IF(K30&lt;&gt;"",VLOOKUP(K30,$AC$1:$AD$118,2,FALSE),"")</f>
      </c>
      <c r="N30" s="105"/>
      <c r="O30" s="77" t="str">
        <f t="shared" si="1"/>
        <v> </v>
      </c>
      <c r="P30" s="80"/>
      <c r="Q30" s="105"/>
      <c r="R30" s="102"/>
      <c r="S30" s="77"/>
      <c r="T30" s="95"/>
      <c r="U30" s="96"/>
      <c r="V30" s="96"/>
      <c r="W30" s="96"/>
      <c r="X30" s="96"/>
      <c r="Y30" s="103"/>
      <c r="Z30" s="79">
        <f t="shared" si="2"/>
      </c>
      <c r="AA30" s="53"/>
      <c r="AB30" s="53"/>
      <c r="AC30" s="53" t="s">
        <v>92</v>
      </c>
      <c r="AD30" s="53" t="s">
        <v>104</v>
      </c>
      <c r="AE30" s="22"/>
      <c r="AF30" s="22"/>
    </row>
    <row r="31" spans="1:32" s="6" customFormat="1" ht="12.75">
      <c r="A31" s="95"/>
      <c r="B31" s="96"/>
      <c r="C31" s="96"/>
      <c r="D31" s="96"/>
      <c r="E31" s="96"/>
      <c r="F31" s="96"/>
      <c r="G31" s="97"/>
      <c r="H31" s="98"/>
      <c r="I31" s="99"/>
      <c r="J31" s="80"/>
      <c r="K31" s="80"/>
      <c r="L31" s="104">
        <f t="shared" si="0"/>
      </c>
      <c r="M31" s="104">
        <f>IF(K31&lt;&gt;"",VLOOKUP(K31,$AC$1:$AD$118,2,FALSE),"")</f>
      </c>
      <c r="N31" s="105"/>
      <c r="O31" s="77" t="str">
        <f t="shared" si="1"/>
        <v> </v>
      </c>
      <c r="P31" s="80"/>
      <c r="Q31" s="105"/>
      <c r="R31" s="102"/>
      <c r="S31" s="77"/>
      <c r="T31" s="95"/>
      <c r="U31" s="96"/>
      <c r="V31" s="96"/>
      <c r="W31" s="96"/>
      <c r="X31" s="96"/>
      <c r="Y31" s="103"/>
      <c r="Z31" s="79">
        <f t="shared" si="2"/>
      </c>
      <c r="AA31" s="53"/>
      <c r="AB31" s="53"/>
      <c r="AC31" s="53" t="s">
        <v>96</v>
      </c>
      <c r="AD31" s="53" t="s">
        <v>105</v>
      </c>
      <c r="AE31" s="22"/>
      <c r="AF31" s="22"/>
    </row>
    <row r="32" spans="1:32" s="6" customFormat="1" ht="12.75">
      <c r="A32" s="95"/>
      <c r="B32" s="96"/>
      <c r="C32" s="96"/>
      <c r="D32" s="96"/>
      <c r="E32" s="96"/>
      <c r="F32" s="96"/>
      <c r="G32" s="97"/>
      <c r="H32" s="98"/>
      <c r="I32" s="99"/>
      <c r="J32" s="80"/>
      <c r="K32" s="80"/>
      <c r="L32" s="104">
        <f t="shared" si="0"/>
      </c>
      <c r="M32" s="104">
        <f>IF(K32&lt;&gt;"",VLOOKUP(K32,$AC$1:$AD$118,2,FALSE),"")</f>
      </c>
      <c r="N32" s="105"/>
      <c r="O32" s="77" t="str">
        <f t="shared" si="1"/>
        <v> </v>
      </c>
      <c r="P32" s="80"/>
      <c r="Q32" s="105"/>
      <c r="R32" s="102"/>
      <c r="S32" s="77"/>
      <c r="T32" s="95"/>
      <c r="U32" s="96"/>
      <c r="V32" s="96"/>
      <c r="W32" s="96"/>
      <c r="X32" s="96"/>
      <c r="Y32" s="103"/>
      <c r="Z32" s="79">
        <f t="shared" si="2"/>
      </c>
      <c r="AA32" s="53"/>
      <c r="AB32" s="53"/>
      <c r="AC32" s="53" t="s">
        <v>99</v>
      </c>
      <c r="AD32" s="53" t="s">
        <v>106</v>
      </c>
      <c r="AE32" s="22"/>
      <c r="AF32" s="22"/>
    </row>
    <row r="33" spans="1:32" s="6" customFormat="1" ht="12.75">
      <c r="A33" s="95"/>
      <c r="B33" s="96"/>
      <c r="C33" s="96"/>
      <c r="D33" s="96"/>
      <c r="E33" s="96"/>
      <c r="F33" s="96"/>
      <c r="G33" s="97"/>
      <c r="H33" s="98"/>
      <c r="I33" s="99"/>
      <c r="J33" s="80"/>
      <c r="K33" s="80"/>
      <c r="L33" s="104">
        <f t="shared" si="0"/>
      </c>
      <c r="M33" s="104">
        <f>IF(K33&lt;&gt;"",VLOOKUP(K33,$AC$1:$AD$118,2,FALSE),"")</f>
      </c>
      <c r="N33" s="105"/>
      <c r="O33" s="77" t="str">
        <f t="shared" si="1"/>
        <v> </v>
      </c>
      <c r="P33" s="80"/>
      <c r="Q33" s="105"/>
      <c r="R33" s="102"/>
      <c r="S33" s="77"/>
      <c r="T33" s="95"/>
      <c r="U33" s="96"/>
      <c r="V33" s="96"/>
      <c r="W33" s="96"/>
      <c r="X33" s="96"/>
      <c r="Y33" s="103"/>
      <c r="Z33" s="79">
        <f t="shared" si="2"/>
      </c>
      <c r="AA33" s="53"/>
      <c r="AB33" s="53"/>
      <c r="AC33" s="53" t="s">
        <v>107</v>
      </c>
      <c r="AD33" s="53" t="s">
        <v>248</v>
      </c>
      <c r="AE33" s="22"/>
      <c r="AF33" s="22"/>
    </row>
    <row r="34" spans="1:32" s="6" customFormat="1" ht="12.75">
      <c r="A34" s="95"/>
      <c r="B34" s="96"/>
      <c r="C34" s="96"/>
      <c r="D34" s="96"/>
      <c r="E34" s="96"/>
      <c r="F34" s="96"/>
      <c r="G34" s="97"/>
      <c r="H34" s="98"/>
      <c r="I34" s="99"/>
      <c r="J34" s="80"/>
      <c r="K34" s="80"/>
      <c r="L34" s="104">
        <f t="shared" si="0"/>
      </c>
      <c r="M34" s="104">
        <f>IF(K34&lt;&gt;"",VLOOKUP(K34,$AC$1:$AD$118,2,FALSE),"")</f>
      </c>
      <c r="N34" s="105"/>
      <c r="O34" s="77" t="str">
        <f t="shared" si="1"/>
        <v> </v>
      </c>
      <c r="P34" s="80"/>
      <c r="Q34" s="105"/>
      <c r="R34" s="102"/>
      <c r="S34" s="77"/>
      <c r="T34" s="95"/>
      <c r="U34" s="96"/>
      <c r="V34" s="96"/>
      <c r="W34" s="96"/>
      <c r="X34" s="96"/>
      <c r="Y34" s="103"/>
      <c r="Z34" s="79">
        <f t="shared" si="2"/>
      </c>
      <c r="AA34" s="53"/>
      <c r="AB34" s="53"/>
      <c r="AC34" s="53" t="s">
        <v>108</v>
      </c>
      <c r="AD34" s="53" t="s">
        <v>109</v>
      </c>
      <c r="AE34" s="22"/>
      <c r="AF34" s="22"/>
    </row>
    <row r="35" spans="1:32" s="6" customFormat="1" ht="12.75">
      <c r="A35" s="95"/>
      <c r="B35" s="96"/>
      <c r="C35" s="96"/>
      <c r="D35" s="96"/>
      <c r="E35" s="96"/>
      <c r="F35" s="96"/>
      <c r="G35" s="97"/>
      <c r="H35" s="98"/>
      <c r="I35" s="99"/>
      <c r="J35" s="80"/>
      <c r="K35" s="80"/>
      <c r="L35" s="104">
        <f t="shared" si="0"/>
      </c>
      <c r="M35" s="104">
        <f>IF(K35&lt;&gt;"",VLOOKUP(K35,$AC$1:$AD$118,2,FALSE),"")</f>
      </c>
      <c r="N35" s="105"/>
      <c r="O35" s="77" t="str">
        <f t="shared" si="1"/>
        <v> </v>
      </c>
      <c r="P35" s="80"/>
      <c r="Q35" s="105"/>
      <c r="R35" s="102"/>
      <c r="S35" s="77"/>
      <c r="T35" s="95"/>
      <c r="U35" s="96"/>
      <c r="V35" s="96"/>
      <c r="W35" s="96"/>
      <c r="X35" s="96"/>
      <c r="Y35" s="103"/>
      <c r="Z35" s="79">
        <f t="shared" si="2"/>
      </c>
      <c r="AA35" s="53"/>
      <c r="AB35" s="53"/>
      <c r="AC35" s="53" t="s">
        <v>110</v>
      </c>
      <c r="AD35" s="53" t="s">
        <v>111</v>
      </c>
      <c r="AE35" s="22"/>
      <c r="AF35" s="22"/>
    </row>
    <row r="36" spans="1:32" s="6" customFormat="1" ht="12.75">
      <c r="A36" s="95"/>
      <c r="B36" s="96"/>
      <c r="C36" s="96"/>
      <c r="D36" s="96"/>
      <c r="E36" s="96"/>
      <c r="F36" s="96"/>
      <c r="G36" s="97"/>
      <c r="H36" s="98"/>
      <c r="I36" s="99"/>
      <c r="J36" s="80"/>
      <c r="K36" s="80"/>
      <c r="L36" s="104">
        <f t="shared" si="0"/>
      </c>
      <c r="M36" s="104">
        <f>IF(K36&lt;&gt;"",VLOOKUP(K36,$AC$1:$AD$118,2,FALSE),"")</f>
      </c>
      <c r="N36" s="105"/>
      <c r="O36" s="77" t="str">
        <f t="shared" si="1"/>
        <v> </v>
      </c>
      <c r="P36" s="80"/>
      <c r="Q36" s="105"/>
      <c r="R36" s="102"/>
      <c r="S36" s="77"/>
      <c r="T36" s="95"/>
      <c r="U36" s="96"/>
      <c r="V36" s="96"/>
      <c r="W36" s="96"/>
      <c r="X36" s="96"/>
      <c r="Y36" s="103"/>
      <c r="Z36" s="79">
        <f t="shared" si="2"/>
      </c>
      <c r="AA36" s="53"/>
      <c r="AB36" s="53"/>
      <c r="AC36" s="53" t="s">
        <v>112</v>
      </c>
      <c r="AD36" s="53" t="s">
        <v>113</v>
      </c>
      <c r="AE36" s="22"/>
      <c r="AF36" s="22"/>
    </row>
    <row r="37" spans="1:32" s="6" customFormat="1" ht="12.75">
      <c r="A37" s="95"/>
      <c r="B37" s="96"/>
      <c r="C37" s="96"/>
      <c r="D37" s="96"/>
      <c r="E37" s="96"/>
      <c r="F37" s="96"/>
      <c r="G37" s="97"/>
      <c r="H37" s="98"/>
      <c r="I37" s="99"/>
      <c r="J37" s="80"/>
      <c r="K37" s="80"/>
      <c r="L37" s="104">
        <f t="shared" si="0"/>
      </c>
      <c r="M37" s="104">
        <f>IF(K37&lt;&gt;"",VLOOKUP(K37,$AC$1:$AD$118,2,FALSE),"")</f>
      </c>
      <c r="N37" s="105"/>
      <c r="O37" s="77" t="str">
        <f t="shared" si="1"/>
        <v> </v>
      </c>
      <c r="P37" s="80"/>
      <c r="Q37" s="105"/>
      <c r="R37" s="102"/>
      <c r="S37" s="77"/>
      <c r="T37" s="95"/>
      <c r="U37" s="96"/>
      <c r="V37" s="96"/>
      <c r="W37" s="96"/>
      <c r="X37" s="96"/>
      <c r="Y37" s="103"/>
      <c r="Z37" s="79">
        <f t="shared" si="2"/>
      </c>
      <c r="AA37" s="53"/>
      <c r="AB37" s="53"/>
      <c r="AC37" s="53" t="s">
        <v>114</v>
      </c>
      <c r="AD37" s="53" t="s">
        <v>115</v>
      </c>
      <c r="AE37" s="22"/>
      <c r="AF37" s="22"/>
    </row>
    <row r="38" spans="1:32" s="6" customFormat="1" ht="12.75">
      <c r="A38" s="95"/>
      <c r="B38" s="96"/>
      <c r="C38" s="96"/>
      <c r="D38" s="96"/>
      <c r="E38" s="96"/>
      <c r="F38" s="96"/>
      <c r="G38" s="97"/>
      <c r="H38" s="98"/>
      <c r="I38" s="99"/>
      <c r="J38" s="80"/>
      <c r="K38" s="80"/>
      <c r="L38" s="104">
        <f t="shared" si="0"/>
      </c>
      <c r="M38" s="104">
        <f>IF(K38&lt;&gt;"",VLOOKUP(K38,$AC$1:$AD$118,2,FALSE),"")</f>
      </c>
      <c r="N38" s="105"/>
      <c r="O38" s="77" t="str">
        <f t="shared" si="1"/>
        <v> </v>
      </c>
      <c r="P38" s="80"/>
      <c r="Q38" s="105"/>
      <c r="R38" s="102"/>
      <c r="S38" s="77"/>
      <c r="T38" s="95"/>
      <c r="U38" s="96"/>
      <c r="V38" s="96"/>
      <c r="W38" s="96"/>
      <c r="X38" s="96"/>
      <c r="Y38" s="103"/>
      <c r="Z38" s="79">
        <f t="shared" si="2"/>
      </c>
      <c r="AA38" s="53"/>
      <c r="AB38" s="53"/>
      <c r="AC38" s="53" t="s">
        <v>116</v>
      </c>
      <c r="AD38" s="53" t="s">
        <v>117</v>
      </c>
      <c r="AE38" s="22"/>
      <c r="AF38" s="22"/>
    </row>
    <row r="39" spans="1:32" s="6" customFormat="1" ht="12.75">
      <c r="A39" s="95"/>
      <c r="B39" s="96"/>
      <c r="C39" s="96"/>
      <c r="D39" s="96"/>
      <c r="E39" s="96"/>
      <c r="F39" s="96"/>
      <c r="G39" s="97"/>
      <c r="H39" s="98"/>
      <c r="I39" s="99"/>
      <c r="J39" s="80"/>
      <c r="K39" s="80"/>
      <c r="L39" s="104">
        <f t="shared" si="0"/>
      </c>
      <c r="M39" s="104">
        <f>IF(K39&lt;&gt;"",VLOOKUP(K39,$AC$1:$AD$118,2,FALSE),"")</f>
      </c>
      <c r="N39" s="105"/>
      <c r="O39" s="77" t="str">
        <f t="shared" si="1"/>
        <v> </v>
      </c>
      <c r="P39" s="80"/>
      <c r="Q39" s="105"/>
      <c r="R39" s="102"/>
      <c r="S39" s="77"/>
      <c r="T39" s="95"/>
      <c r="U39" s="96"/>
      <c r="V39" s="96"/>
      <c r="W39" s="96"/>
      <c r="X39" s="96"/>
      <c r="Y39" s="103"/>
      <c r="Z39" s="79">
        <f t="shared" si="2"/>
      </c>
      <c r="AA39" s="53"/>
      <c r="AB39" s="53"/>
      <c r="AC39" s="53" t="s">
        <v>118</v>
      </c>
      <c r="AD39" s="53" t="s">
        <v>249</v>
      </c>
      <c r="AE39" s="22"/>
      <c r="AF39" s="22"/>
    </row>
    <row r="40" spans="1:32" s="6" customFormat="1" ht="12.75">
      <c r="A40" s="95"/>
      <c r="B40" s="96"/>
      <c r="C40" s="96"/>
      <c r="D40" s="96"/>
      <c r="E40" s="96"/>
      <c r="F40" s="96"/>
      <c r="G40" s="97"/>
      <c r="H40" s="98"/>
      <c r="I40" s="99"/>
      <c r="J40" s="80"/>
      <c r="K40" s="80"/>
      <c r="L40" s="104">
        <f t="shared" si="0"/>
      </c>
      <c r="M40" s="104">
        <f>IF(K40&lt;&gt;"",VLOOKUP(K40,$AC$1:$AD$118,2,FALSE),"")</f>
      </c>
      <c r="N40" s="105"/>
      <c r="O40" s="77" t="str">
        <f t="shared" si="1"/>
        <v> </v>
      </c>
      <c r="P40" s="80"/>
      <c r="Q40" s="105"/>
      <c r="R40" s="102"/>
      <c r="S40" s="77"/>
      <c r="T40" s="95"/>
      <c r="U40" s="96"/>
      <c r="V40" s="96"/>
      <c r="W40" s="96"/>
      <c r="X40" s="96"/>
      <c r="Y40" s="103"/>
      <c r="Z40" s="79">
        <f t="shared" si="2"/>
      </c>
      <c r="AA40" s="53"/>
      <c r="AB40" s="53"/>
      <c r="AC40" s="53" t="s">
        <v>119</v>
      </c>
      <c r="AD40" s="53" t="s">
        <v>120</v>
      </c>
      <c r="AE40" s="22"/>
      <c r="AF40" s="22"/>
    </row>
    <row r="41" spans="1:32" s="6" customFormat="1" ht="12.75">
      <c r="A41" s="95"/>
      <c r="B41" s="96"/>
      <c r="C41" s="96"/>
      <c r="D41" s="96"/>
      <c r="E41" s="96"/>
      <c r="F41" s="96"/>
      <c r="G41" s="97"/>
      <c r="H41" s="98"/>
      <c r="I41" s="99"/>
      <c r="J41" s="80"/>
      <c r="K41" s="80"/>
      <c r="L41" s="104">
        <f t="shared" si="0"/>
      </c>
      <c r="M41" s="104">
        <f>IF(K41&lt;&gt;"",VLOOKUP(K41,$AC$1:$AD$118,2,FALSE),"")</f>
      </c>
      <c r="N41" s="105"/>
      <c r="O41" s="77" t="str">
        <f t="shared" si="1"/>
        <v> </v>
      </c>
      <c r="P41" s="80"/>
      <c r="Q41" s="105"/>
      <c r="R41" s="102"/>
      <c r="S41" s="77"/>
      <c r="T41" s="95"/>
      <c r="U41" s="96"/>
      <c r="V41" s="96"/>
      <c r="W41" s="96"/>
      <c r="X41" s="96"/>
      <c r="Y41" s="103"/>
      <c r="Z41" s="79">
        <f t="shared" si="2"/>
      </c>
      <c r="AA41" s="53"/>
      <c r="AB41" s="53"/>
      <c r="AC41" s="53" t="s">
        <v>121</v>
      </c>
      <c r="AD41" s="53" t="s">
        <v>122</v>
      </c>
      <c r="AE41" s="22"/>
      <c r="AF41" s="22"/>
    </row>
    <row r="42" spans="1:32" s="6" customFormat="1" ht="12.75">
      <c r="A42" s="95"/>
      <c r="B42" s="96"/>
      <c r="C42" s="96"/>
      <c r="D42" s="96"/>
      <c r="E42" s="96"/>
      <c r="F42" s="96"/>
      <c r="G42" s="97"/>
      <c r="H42" s="98"/>
      <c r="I42" s="99"/>
      <c r="J42" s="80"/>
      <c r="K42" s="80"/>
      <c r="L42" s="104">
        <f t="shared" si="0"/>
      </c>
      <c r="M42" s="104">
        <f>IF(K42&lt;&gt;"",VLOOKUP(K42,$AC$1:$AD$118,2,FALSE),"")</f>
      </c>
      <c r="N42" s="105"/>
      <c r="O42" s="77" t="str">
        <f t="shared" si="1"/>
        <v> </v>
      </c>
      <c r="P42" s="80"/>
      <c r="Q42" s="105"/>
      <c r="R42" s="102"/>
      <c r="S42" s="77"/>
      <c r="T42" s="95"/>
      <c r="U42" s="96"/>
      <c r="V42" s="96"/>
      <c r="W42" s="96"/>
      <c r="X42" s="96"/>
      <c r="Y42" s="103"/>
      <c r="Z42" s="79">
        <f t="shared" si="2"/>
      </c>
      <c r="AA42" s="53"/>
      <c r="AB42" s="53"/>
      <c r="AC42" s="53" t="s">
        <v>123</v>
      </c>
      <c r="AD42" s="53" t="s">
        <v>250</v>
      </c>
      <c r="AE42" s="22"/>
      <c r="AF42" s="22"/>
    </row>
    <row r="43" spans="1:32" s="6" customFormat="1" ht="12.75">
      <c r="A43" s="95"/>
      <c r="B43" s="96"/>
      <c r="C43" s="96"/>
      <c r="D43" s="96"/>
      <c r="E43" s="96"/>
      <c r="F43" s="96"/>
      <c r="G43" s="97"/>
      <c r="H43" s="98"/>
      <c r="I43" s="99"/>
      <c r="J43" s="80"/>
      <c r="K43" s="80"/>
      <c r="L43" s="104">
        <f t="shared" si="0"/>
      </c>
      <c r="M43" s="104">
        <f>IF(K43&lt;&gt;"",VLOOKUP(K43,$AC$1:$AD$118,2,FALSE),"")</f>
      </c>
      <c r="N43" s="105"/>
      <c r="O43" s="77" t="str">
        <f t="shared" si="1"/>
        <v> </v>
      </c>
      <c r="P43" s="80"/>
      <c r="Q43" s="105"/>
      <c r="R43" s="102"/>
      <c r="S43" s="77"/>
      <c r="T43" s="95"/>
      <c r="U43" s="96"/>
      <c r="V43" s="96"/>
      <c r="W43" s="96"/>
      <c r="X43" s="96"/>
      <c r="Y43" s="103"/>
      <c r="Z43" s="79">
        <f t="shared" si="2"/>
      </c>
      <c r="AA43" s="53"/>
      <c r="AB43" s="53"/>
      <c r="AC43" s="53" t="s">
        <v>124</v>
      </c>
      <c r="AD43" s="53" t="s">
        <v>125</v>
      </c>
      <c r="AE43" s="22"/>
      <c r="AF43" s="22"/>
    </row>
    <row r="44" spans="1:32" s="6" customFormat="1" ht="12.75">
      <c r="A44" s="95"/>
      <c r="B44" s="96"/>
      <c r="C44" s="96"/>
      <c r="D44" s="96"/>
      <c r="E44" s="96"/>
      <c r="F44" s="96"/>
      <c r="G44" s="97"/>
      <c r="H44" s="98"/>
      <c r="I44" s="99"/>
      <c r="J44" s="80"/>
      <c r="K44" s="80"/>
      <c r="L44" s="104">
        <f t="shared" si="0"/>
      </c>
      <c r="M44" s="104">
        <f>IF(K44&lt;&gt;"",VLOOKUP(K44,$AC$1:$AD$118,2,FALSE),"")</f>
      </c>
      <c r="N44" s="105"/>
      <c r="O44" s="77" t="str">
        <f t="shared" si="1"/>
        <v> </v>
      </c>
      <c r="P44" s="80"/>
      <c r="Q44" s="105"/>
      <c r="R44" s="102"/>
      <c r="S44" s="77"/>
      <c r="T44" s="95"/>
      <c r="U44" s="96"/>
      <c r="V44" s="96"/>
      <c r="W44" s="96"/>
      <c r="X44" s="96"/>
      <c r="Y44" s="103"/>
      <c r="Z44" s="79">
        <f t="shared" si="2"/>
      </c>
      <c r="AA44" s="53"/>
      <c r="AB44" s="53"/>
      <c r="AC44" s="53" t="s">
        <v>126</v>
      </c>
      <c r="AD44" s="53" t="s">
        <v>251</v>
      </c>
      <c r="AE44" s="22"/>
      <c r="AF44" s="22"/>
    </row>
    <row r="45" spans="1:32" s="6" customFormat="1" ht="12.75">
      <c r="A45" s="95"/>
      <c r="B45" s="96"/>
      <c r="C45" s="96"/>
      <c r="D45" s="96"/>
      <c r="E45" s="96"/>
      <c r="F45" s="96"/>
      <c r="G45" s="97"/>
      <c r="H45" s="98"/>
      <c r="I45" s="99"/>
      <c r="J45" s="80"/>
      <c r="K45" s="80"/>
      <c r="L45" s="104">
        <f t="shared" si="0"/>
      </c>
      <c r="M45" s="104">
        <f>IF(K45&lt;&gt;"",VLOOKUP(K45,$AC$1:$AD$118,2,FALSE),"")</f>
      </c>
      <c r="N45" s="105"/>
      <c r="O45" s="77" t="str">
        <f t="shared" si="1"/>
        <v> </v>
      </c>
      <c r="P45" s="80"/>
      <c r="Q45" s="105"/>
      <c r="R45" s="102"/>
      <c r="S45" s="77"/>
      <c r="T45" s="95"/>
      <c r="U45" s="96"/>
      <c r="V45" s="96"/>
      <c r="W45" s="96"/>
      <c r="X45" s="96"/>
      <c r="Y45" s="103"/>
      <c r="Z45" s="79">
        <f t="shared" si="2"/>
      </c>
      <c r="AA45" s="53"/>
      <c r="AB45" s="53"/>
      <c r="AC45" s="53" t="s">
        <v>252</v>
      </c>
      <c r="AD45" s="53" t="s">
        <v>253</v>
      </c>
      <c r="AE45" s="22"/>
      <c r="AF45" s="22"/>
    </row>
    <row r="46" spans="1:32" s="6" customFormat="1" ht="12.75">
      <c r="A46" s="95"/>
      <c r="B46" s="96"/>
      <c r="C46" s="96"/>
      <c r="D46" s="96"/>
      <c r="E46" s="96"/>
      <c r="F46" s="96"/>
      <c r="G46" s="97"/>
      <c r="H46" s="98"/>
      <c r="I46" s="99"/>
      <c r="J46" s="80"/>
      <c r="K46" s="80"/>
      <c r="L46" s="104">
        <f t="shared" si="0"/>
      </c>
      <c r="M46" s="104">
        <f>IF(K46&lt;&gt;"",VLOOKUP(K46,$AC$1:$AD$118,2,FALSE),"")</f>
      </c>
      <c r="N46" s="105"/>
      <c r="O46" s="77" t="str">
        <f t="shared" si="1"/>
        <v> </v>
      </c>
      <c r="P46" s="80"/>
      <c r="Q46" s="105"/>
      <c r="R46" s="102"/>
      <c r="S46" s="77"/>
      <c r="T46" s="95"/>
      <c r="U46" s="96"/>
      <c r="V46" s="96"/>
      <c r="W46" s="96"/>
      <c r="X46" s="96"/>
      <c r="Y46" s="103"/>
      <c r="Z46" s="79">
        <f t="shared" si="2"/>
      </c>
      <c r="AA46" s="53"/>
      <c r="AB46" s="53"/>
      <c r="AC46" s="53" t="s">
        <v>127</v>
      </c>
      <c r="AD46" s="53" t="s">
        <v>254</v>
      </c>
      <c r="AE46" s="22"/>
      <c r="AF46" s="22"/>
    </row>
    <row r="47" spans="1:32" s="6" customFormat="1" ht="12.75">
      <c r="A47" s="95"/>
      <c r="B47" s="96"/>
      <c r="C47" s="96"/>
      <c r="D47" s="96"/>
      <c r="E47" s="96"/>
      <c r="F47" s="96"/>
      <c r="G47" s="97"/>
      <c r="H47" s="98"/>
      <c r="I47" s="99"/>
      <c r="J47" s="80"/>
      <c r="K47" s="80"/>
      <c r="L47" s="104">
        <f t="shared" si="0"/>
      </c>
      <c r="M47" s="104">
        <f>IF(K47&lt;&gt;"",VLOOKUP(K47,$AC$1:$AD$118,2,FALSE),"")</f>
      </c>
      <c r="N47" s="105"/>
      <c r="O47" s="77" t="str">
        <f t="shared" si="1"/>
        <v> </v>
      </c>
      <c r="P47" s="80"/>
      <c r="Q47" s="105"/>
      <c r="R47" s="102"/>
      <c r="S47" s="77"/>
      <c r="T47" s="95"/>
      <c r="U47" s="96"/>
      <c r="V47" s="96"/>
      <c r="W47" s="96"/>
      <c r="X47" s="96"/>
      <c r="Y47" s="103"/>
      <c r="Z47" s="79">
        <f t="shared" si="2"/>
      </c>
      <c r="AA47" s="53"/>
      <c r="AB47" s="53"/>
      <c r="AC47" s="53" t="s">
        <v>128</v>
      </c>
      <c r="AD47" s="53" t="s">
        <v>227</v>
      </c>
      <c r="AE47" s="22"/>
      <c r="AF47" s="22"/>
    </row>
    <row r="48" spans="1:32" s="6" customFormat="1" ht="12.75">
      <c r="A48" s="106"/>
      <c r="B48" s="107"/>
      <c r="C48" s="107"/>
      <c r="D48" s="107"/>
      <c r="E48" s="107"/>
      <c r="F48" s="107"/>
      <c r="G48" s="108"/>
      <c r="H48" s="109"/>
      <c r="I48" s="110"/>
      <c r="J48" s="111"/>
      <c r="K48" s="111"/>
      <c r="L48" s="112">
        <f t="shared" si="0"/>
      </c>
      <c r="M48" s="112">
        <f>IF(K48&lt;&gt;"",VLOOKUP(K48,$AC$1:$AD$118,2,FALSE),"")</f>
      </c>
      <c r="N48" s="113"/>
      <c r="O48" s="77" t="str">
        <f t="shared" si="1"/>
        <v> </v>
      </c>
      <c r="P48" s="111"/>
      <c r="Q48" s="113"/>
      <c r="R48" s="114"/>
      <c r="S48" s="115"/>
      <c r="T48" s="106"/>
      <c r="U48" s="107"/>
      <c r="V48" s="107"/>
      <c r="W48" s="107"/>
      <c r="X48" s="107"/>
      <c r="Y48" s="116"/>
      <c r="Z48" s="79">
        <f t="shared" si="2"/>
      </c>
      <c r="AA48" s="53"/>
      <c r="AB48" s="53"/>
      <c r="AC48" s="53" t="s">
        <v>129</v>
      </c>
      <c r="AD48" s="53" t="s">
        <v>130</v>
      </c>
      <c r="AE48" s="22"/>
      <c r="AF48" s="22"/>
    </row>
    <row r="49" spans="13:32" s="6" customFormat="1" ht="13.5" thickBot="1">
      <c r="M49" s="94" t="s">
        <v>51</v>
      </c>
      <c r="N49" s="81">
        <f>SUM(N14:N48)</f>
        <v>0</v>
      </c>
      <c r="O49" s="82"/>
      <c r="P49" s="82"/>
      <c r="Q49" s="81">
        <f>SUM(Q14:Q48)</f>
        <v>0</v>
      </c>
      <c r="R49" s="12"/>
      <c r="Z49" s="22"/>
      <c r="AA49" s="53"/>
      <c r="AB49" s="53"/>
      <c r="AC49" s="53" t="s">
        <v>255</v>
      </c>
      <c r="AD49" s="53" t="s">
        <v>256</v>
      </c>
      <c r="AE49" s="22"/>
      <c r="AF49" s="22"/>
    </row>
    <row r="50" spans="1:32" s="6" customFormat="1" ht="15.75" thickTop="1">
      <c r="A50" s="83"/>
      <c r="B50" s="83"/>
      <c r="C50" s="83"/>
      <c r="D50" s="83"/>
      <c r="E50" s="83"/>
      <c r="F50" s="83"/>
      <c r="G50" s="14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22"/>
      <c r="AA50" s="53"/>
      <c r="AB50" s="53"/>
      <c r="AC50" s="53" t="s">
        <v>131</v>
      </c>
      <c r="AD50" s="53" t="s">
        <v>132</v>
      </c>
      <c r="AE50" s="22"/>
      <c r="AF50" s="22"/>
    </row>
    <row r="51" spans="1:32" s="6" customFormat="1" ht="15">
      <c r="A51" s="83"/>
      <c r="B51" s="83"/>
      <c r="C51" s="83"/>
      <c r="D51" s="83"/>
      <c r="E51" s="83"/>
      <c r="F51" s="83"/>
      <c r="G51" s="83"/>
      <c r="H51" s="83"/>
      <c r="I51" s="83"/>
      <c r="J51" s="14"/>
      <c r="K51" s="14"/>
      <c r="L51" s="14"/>
      <c r="M51" s="14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22"/>
      <c r="AA51" s="53"/>
      <c r="AB51" s="53"/>
      <c r="AC51" s="53" t="s">
        <v>257</v>
      </c>
      <c r="AD51" s="53" t="s">
        <v>258</v>
      </c>
      <c r="AE51" s="22"/>
      <c r="AF51" s="22"/>
    </row>
    <row r="52" spans="1:32" s="6" customFormat="1" ht="15">
      <c r="A52" s="84"/>
      <c r="B52" s="85" t="s">
        <v>66</v>
      </c>
      <c r="C52" s="83"/>
      <c r="D52" s="83"/>
      <c r="E52" s="83"/>
      <c r="F52" s="83"/>
      <c r="G52" s="83"/>
      <c r="H52" s="83"/>
      <c r="I52" s="83"/>
      <c r="J52" s="14"/>
      <c r="K52" s="14"/>
      <c r="L52" s="14"/>
      <c r="M52" s="14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22"/>
      <c r="AA52" s="53"/>
      <c r="AB52" s="53"/>
      <c r="AC52" s="53" t="s">
        <v>133</v>
      </c>
      <c r="AD52" s="53" t="s">
        <v>134</v>
      </c>
      <c r="AE52" s="22"/>
      <c r="AF52" s="22"/>
    </row>
    <row r="53" spans="1:32" s="6" customFormat="1" ht="15">
      <c r="A53" s="84"/>
      <c r="B53" s="85" t="s">
        <v>65</v>
      </c>
      <c r="C53" s="13"/>
      <c r="D53" s="13"/>
      <c r="E53" s="13"/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5"/>
      <c r="T53" s="16"/>
      <c r="U53" s="15"/>
      <c r="V53" s="17"/>
      <c r="W53" s="13"/>
      <c r="X53" s="18"/>
      <c r="Y53" s="19"/>
      <c r="Z53" s="22"/>
      <c r="AA53" s="53"/>
      <c r="AB53" s="53"/>
      <c r="AC53" s="53" t="s">
        <v>135</v>
      </c>
      <c r="AD53" s="53" t="s">
        <v>136</v>
      </c>
      <c r="AE53" s="22"/>
      <c r="AF53" s="22"/>
    </row>
    <row r="54" spans="1:32" s="6" customFormat="1" ht="15">
      <c r="A54" s="14"/>
      <c r="B54" s="14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5"/>
      <c r="T54" s="16"/>
      <c r="U54" s="15"/>
      <c r="V54" s="17"/>
      <c r="W54" s="13"/>
      <c r="X54" s="18"/>
      <c r="Y54" s="19"/>
      <c r="Z54" s="22"/>
      <c r="AA54" s="53"/>
      <c r="AB54" s="53"/>
      <c r="AC54" s="53" t="s">
        <v>137</v>
      </c>
      <c r="AD54" s="53" t="s">
        <v>138</v>
      </c>
      <c r="AE54" s="22"/>
      <c r="AF54" s="22"/>
    </row>
    <row r="55" spans="1:32" s="6" customFormat="1" ht="15">
      <c r="A55" s="14"/>
      <c r="B55" s="14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5"/>
      <c r="T55" s="16"/>
      <c r="U55" s="15"/>
      <c r="V55" s="17"/>
      <c r="W55" s="13"/>
      <c r="X55" s="18"/>
      <c r="Y55" s="19"/>
      <c r="Z55" s="22"/>
      <c r="AA55" s="53"/>
      <c r="AB55" s="53"/>
      <c r="AC55" s="53" t="s">
        <v>320</v>
      </c>
      <c r="AD55" s="53" t="s">
        <v>321</v>
      </c>
      <c r="AE55" s="22"/>
      <c r="AF55" s="22"/>
    </row>
    <row r="56" spans="1:32" s="6" customFormat="1" ht="15">
      <c r="A56" s="14"/>
      <c r="B56" s="14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5"/>
      <c r="T56" s="16"/>
      <c r="U56" s="15"/>
      <c r="V56" s="17"/>
      <c r="W56" s="13"/>
      <c r="X56" s="18"/>
      <c r="Y56" s="19"/>
      <c r="Z56" s="22"/>
      <c r="AA56" s="53"/>
      <c r="AB56" s="53"/>
      <c r="AC56" s="53" t="s">
        <v>139</v>
      </c>
      <c r="AD56" s="53" t="s">
        <v>140</v>
      </c>
      <c r="AE56" s="22"/>
      <c r="AF56" s="22"/>
    </row>
    <row r="57" spans="1:32" s="6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86"/>
      <c r="W57" s="14"/>
      <c r="X57" s="14"/>
      <c r="Y57" s="14"/>
      <c r="Z57" s="22"/>
      <c r="AA57" s="53"/>
      <c r="AB57" s="53"/>
      <c r="AC57" s="53" t="s">
        <v>141</v>
      </c>
      <c r="AD57" s="53" t="s">
        <v>142</v>
      </c>
      <c r="AE57" s="22"/>
      <c r="AF57" s="22"/>
    </row>
    <row r="58" spans="1:32" s="6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86"/>
      <c r="W58" s="14"/>
      <c r="X58" s="14"/>
      <c r="Y58" s="14"/>
      <c r="Z58" s="22"/>
      <c r="AA58" s="53"/>
      <c r="AB58" s="53"/>
      <c r="AC58" s="53" t="s">
        <v>143</v>
      </c>
      <c r="AD58" s="53" t="s">
        <v>259</v>
      </c>
      <c r="AE58" s="22"/>
      <c r="AF58" s="22"/>
    </row>
    <row r="59" spans="1:32" s="6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86"/>
      <c r="W59" s="14"/>
      <c r="X59" s="14"/>
      <c r="Y59" s="14"/>
      <c r="Z59" s="22"/>
      <c r="AA59" s="53"/>
      <c r="AB59" s="53"/>
      <c r="AC59" s="53" t="s">
        <v>144</v>
      </c>
      <c r="AD59" s="53" t="s">
        <v>145</v>
      </c>
      <c r="AE59" s="22"/>
      <c r="AF59" s="22"/>
    </row>
    <row r="60" spans="1:32" s="6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86"/>
      <c r="W60" s="14"/>
      <c r="X60" s="14"/>
      <c r="Y60" s="14"/>
      <c r="Z60" s="22"/>
      <c r="AA60" s="53"/>
      <c r="AB60" s="53"/>
      <c r="AC60" s="53" t="s">
        <v>146</v>
      </c>
      <c r="AD60" s="53" t="s">
        <v>260</v>
      </c>
      <c r="AE60" s="22"/>
      <c r="AF60" s="22"/>
    </row>
    <row r="61" spans="1:32" s="6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86"/>
      <c r="W61" s="14"/>
      <c r="X61" s="14"/>
      <c r="Y61" s="14"/>
      <c r="Z61" s="22"/>
      <c r="AA61" s="53"/>
      <c r="AB61" s="53"/>
      <c r="AC61" s="53" t="s">
        <v>147</v>
      </c>
      <c r="AD61" s="53" t="s">
        <v>148</v>
      </c>
      <c r="AE61" s="22"/>
      <c r="AF61" s="22"/>
    </row>
    <row r="62" spans="1:32" s="6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86"/>
      <c r="W62" s="14"/>
      <c r="X62" s="14"/>
      <c r="Y62" s="14"/>
      <c r="Z62" s="22"/>
      <c r="AA62" s="53"/>
      <c r="AB62" s="53"/>
      <c r="AC62" s="53" t="s">
        <v>149</v>
      </c>
      <c r="AD62" s="53" t="s">
        <v>261</v>
      </c>
      <c r="AE62" s="22"/>
      <c r="AF62" s="22"/>
    </row>
    <row r="63" spans="1:32" s="6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86"/>
      <c r="W63" s="14"/>
      <c r="X63" s="14"/>
      <c r="Y63" s="14"/>
      <c r="Z63" s="22"/>
      <c r="AA63" s="53"/>
      <c r="AB63" s="53"/>
      <c r="AC63" s="53" t="s">
        <v>150</v>
      </c>
      <c r="AD63" s="53" t="s">
        <v>262</v>
      </c>
      <c r="AE63" s="22"/>
      <c r="AF63" s="22"/>
    </row>
    <row r="64" spans="1:32" s="6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86"/>
      <c r="W64" s="14"/>
      <c r="X64" s="14"/>
      <c r="Y64" s="14"/>
      <c r="Z64" s="22"/>
      <c r="AA64" s="53"/>
      <c r="AB64" s="53"/>
      <c r="AC64" s="53" t="s">
        <v>229</v>
      </c>
      <c r="AD64" s="53" t="s">
        <v>263</v>
      </c>
      <c r="AE64" s="22"/>
      <c r="AF64" s="22"/>
    </row>
    <row r="65" spans="1:32" s="83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86"/>
      <c r="W65" s="14"/>
      <c r="X65" s="14"/>
      <c r="Y65" s="14"/>
      <c r="Z65" s="22"/>
      <c r="AA65" s="53"/>
      <c r="AB65" s="53"/>
      <c r="AC65" s="53" t="s">
        <v>151</v>
      </c>
      <c r="AD65" s="53" t="s">
        <v>264</v>
      </c>
      <c r="AE65" s="92"/>
      <c r="AF65" s="22"/>
    </row>
    <row r="66" spans="1:32" s="83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86"/>
      <c r="W66" s="14"/>
      <c r="X66" s="14"/>
      <c r="Y66" s="14"/>
      <c r="Z66" s="22"/>
      <c r="AA66" s="53"/>
      <c r="AB66" s="53"/>
      <c r="AC66" s="53" t="s">
        <v>152</v>
      </c>
      <c r="AD66" s="53" t="s">
        <v>153</v>
      </c>
      <c r="AE66" s="92"/>
      <c r="AF66" s="22"/>
    </row>
    <row r="67" spans="1:32" s="83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86"/>
      <c r="W67" s="14"/>
      <c r="X67" s="14"/>
      <c r="Y67" s="14"/>
      <c r="Z67" s="22"/>
      <c r="AA67" s="93"/>
      <c r="AB67" s="93"/>
      <c r="AC67" s="53" t="s">
        <v>154</v>
      </c>
      <c r="AD67" s="53" t="s">
        <v>155</v>
      </c>
      <c r="AE67" s="92"/>
      <c r="AF67" s="22"/>
    </row>
    <row r="68" spans="26:30" ht="15">
      <c r="Z68" s="22"/>
      <c r="AC68" s="53" t="s">
        <v>156</v>
      </c>
      <c r="AD68" s="53" t="s">
        <v>265</v>
      </c>
    </row>
    <row r="69" spans="26:30" ht="15">
      <c r="Z69" s="22"/>
      <c r="AC69" s="53" t="s">
        <v>157</v>
      </c>
      <c r="AD69" s="53" t="s">
        <v>158</v>
      </c>
    </row>
    <row r="70" spans="26:30" ht="15">
      <c r="Z70" s="22"/>
      <c r="AC70" s="53" t="s">
        <v>159</v>
      </c>
      <c r="AD70" s="53" t="s">
        <v>266</v>
      </c>
    </row>
    <row r="71" spans="26:30" ht="15">
      <c r="Z71" s="22"/>
      <c r="AC71" s="53" t="s">
        <v>160</v>
      </c>
      <c r="AD71" s="53" t="s">
        <v>161</v>
      </c>
    </row>
    <row r="72" spans="26:30" ht="15">
      <c r="Z72" s="22"/>
      <c r="AA72" s="14"/>
      <c r="AB72" s="14"/>
      <c r="AC72" s="93" t="s">
        <v>162</v>
      </c>
      <c r="AD72" s="93" t="s">
        <v>163</v>
      </c>
    </row>
    <row r="73" spans="26:30" ht="15">
      <c r="Z73" s="22"/>
      <c r="AA73" s="14"/>
      <c r="AB73" s="14"/>
      <c r="AC73" s="93" t="s">
        <v>267</v>
      </c>
      <c r="AD73" s="93" t="s">
        <v>268</v>
      </c>
    </row>
    <row r="74" spans="26:30" ht="15">
      <c r="Z74" s="22"/>
      <c r="AA74" s="14"/>
      <c r="AB74" s="14"/>
      <c r="AC74" s="93" t="s">
        <v>309</v>
      </c>
      <c r="AD74" s="93" t="s">
        <v>311</v>
      </c>
    </row>
    <row r="75" spans="26:30" ht="15">
      <c r="Z75" s="22"/>
      <c r="AA75" s="14"/>
      <c r="AB75" s="14"/>
      <c r="AC75" s="93" t="s">
        <v>310</v>
      </c>
      <c r="AD75" s="93" t="s">
        <v>312</v>
      </c>
    </row>
    <row r="76" spans="26:30" ht="15">
      <c r="Z76" s="22"/>
      <c r="AA76" s="14"/>
      <c r="AB76" s="14"/>
      <c r="AC76" s="93" t="s">
        <v>322</v>
      </c>
      <c r="AD76" s="93" t="s">
        <v>323</v>
      </c>
    </row>
    <row r="77" spans="26:30" ht="15">
      <c r="Z77" s="22"/>
      <c r="AA77" s="14"/>
      <c r="AB77" s="14"/>
      <c r="AC77" s="93" t="s">
        <v>324</v>
      </c>
      <c r="AD77" s="93" t="s">
        <v>325</v>
      </c>
    </row>
    <row r="78" spans="26:30" ht="15">
      <c r="Z78" s="22"/>
      <c r="AC78" s="93" t="s">
        <v>164</v>
      </c>
      <c r="AD78" s="93" t="s">
        <v>316</v>
      </c>
    </row>
    <row r="79" spans="26:30" ht="15">
      <c r="Z79" s="22"/>
      <c r="AC79" s="93" t="s">
        <v>165</v>
      </c>
      <c r="AD79" s="93" t="s">
        <v>269</v>
      </c>
    </row>
    <row r="80" spans="26:30" ht="15">
      <c r="Z80" s="22"/>
      <c r="AC80" s="93" t="s">
        <v>166</v>
      </c>
      <c r="AD80" s="93" t="s">
        <v>167</v>
      </c>
    </row>
    <row r="81" spans="26:30" ht="15">
      <c r="Z81" s="22"/>
      <c r="AC81" s="93" t="s">
        <v>168</v>
      </c>
      <c r="AD81" s="93" t="s">
        <v>169</v>
      </c>
    </row>
    <row r="82" spans="26:30" ht="15">
      <c r="Z82" s="22"/>
      <c r="AC82" s="93" t="s">
        <v>170</v>
      </c>
      <c r="AD82" s="93" t="s">
        <v>171</v>
      </c>
    </row>
    <row r="83" spans="26:30" ht="15">
      <c r="Z83" s="22"/>
      <c r="AC83" s="93" t="s">
        <v>172</v>
      </c>
      <c r="AD83" s="93" t="s">
        <v>173</v>
      </c>
    </row>
    <row r="84" spans="26:30" ht="15">
      <c r="Z84" s="22"/>
      <c r="AC84" s="93" t="s">
        <v>174</v>
      </c>
      <c r="AD84" s="93" t="s">
        <v>175</v>
      </c>
    </row>
    <row r="85" spans="26:30" ht="15">
      <c r="Z85" s="22"/>
      <c r="AC85" s="93" t="s">
        <v>176</v>
      </c>
      <c r="AD85" s="93" t="s">
        <v>177</v>
      </c>
    </row>
    <row r="86" spans="26:30" ht="15">
      <c r="Z86" s="87"/>
      <c r="AC86" s="93" t="s">
        <v>178</v>
      </c>
      <c r="AD86" s="93" t="s">
        <v>270</v>
      </c>
    </row>
    <row r="87" spans="26:30" ht="15">
      <c r="Z87" s="87"/>
      <c r="AC87" s="93" t="s">
        <v>179</v>
      </c>
      <c r="AD87" s="93" t="s">
        <v>271</v>
      </c>
    </row>
    <row r="88" spans="26:30" ht="15">
      <c r="Z88" s="87"/>
      <c r="AC88" s="93" t="s">
        <v>180</v>
      </c>
      <c r="AD88" s="93" t="s">
        <v>181</v>
      </c>
    </row>
    <row r="89" spans="29:30" ht="15">
      <c r="AC89" s="93" t="s">
        <v>182</v>
      </c>
      <c r="AD89" s="93" t="s">
        <v>183</v>
      </c>
    </row>
    <row r="90" spans="29:30" ht="15">
      <c r="AC90" s="93" t="s">
        <v>184</v>
      </c>
      <c r="AD90" s="93" t="s">
        <v>272</v>
      </c>
    </row>
    <row r="91" spans="29:30" ht="15">
      <c r="AC91" s="93" t="s">
        <v>273</v>
      </c>
      <c r="AD91" s="93" t="s">
        <v>274</v>
      </c>
    </row>
    <row r="92" spans="29:30" ht="15">
      <c r="AC92" s="93" t="s">
        <v>275</v>
      </c>
      <c r="AD92" s="93" t="s">
        <v>276</v>
      </c>
    </row>
    <row r="93" spans="29:30" ht="15">
      <c r="AC93" s="93" t="s">
        <v>277</v>
      </c>
      <c r="AD93" s="93" t="s">
        <v>278</v>
      </c>
    </row>
    <row r="94" spans="29:30" ht="15">
      <c r="AC94" s="93" t="s">
        <v>230</v>
      </c>
      <c r="AD94" s="93" t="s">
        <v>279</v>
      </c>
    </row>
    <row r="95" spans="29:30" ht="15">
      <c r="AC95" s="93" t="s">
        <v>185</v>
      </c>
      <c r="AD95" s="93" t="s">
        <v>186</v>
      </c>
    </row>
    <row r="96" spans="29:30" ht="15">
      <c r="AC96" s="93" t="s">
        <v>187</v>
      </c>
      <c r="AD96" s="93" t="s">
        <v>188</v>
      </c>
    </row>
    <row r="97" spans="29:30" ht="15">
      <c r="AC97" s="93" t="s">
        <v>189</v>
      </c>
      <c r="AD97" s="93" t="s">
        <v>190</v>
      </c>
    </row>
    <row r="98" spans="29:30" ht="15">
      <c r="AC98" s="93" t="s">
        <v>228</v>
      </c>
      <c r="AD98" s="93" t="s">
        <v>280</v>
      </c>
    </row>
    <row r="99" spans="29:30" ht="15">
      <c r="AC99" s="93" t="s">
        <v>191</v>
      </c>
      <c r="AD99" s="93" t="s">
        <v>192</v>
      </c>
    </row>
    <row r="100" spans="29:30" ht="15">
      <c r="AC100" s="93" t="s">
        <v>193</v>
      </c>
      <c r="AD100" s="93" t="s">
        <v>194</v>
      </c>
    </row>
    <row r="101" spans="29:30" ht="15">
      <c r="AC101" s="93" t="s">
        <v>326</v>
      </c>
      <c r="AD101" s="93" t="s">
        <v>327</v>
      </c>
    </row>
    <row r="102" spans="29:30" ht="15">
      <c r="AC102" s="93" t="s">
        <v>195</v>
      </c>
      <c r="AD102" s="93" t="s">
        <v>281</v>
      </c>
    </row>
    <row r="103" spans="29:30" ht="15">
      <c r="AC103" s="93" t="s">
        <v>196</v>
      </c>
      <c r="AD103" s="93" t="s">
        <v>282</v>
      </c>
    </row>
    <row r="104" spans="29:30" ht="15">
      <c r="AC104" s="93" t="s">
        <v>197</v>
      </c>
      <c r="AD104" s="93" t="s">
        <v>283</v>
      </c>
    </row>
    <row r="105" spans="29:30" ht="15">
      <c r="AC105" s="93" t="s">
        <v>198</v>
      </c>
      <c r="AD105" s="93" t="s">
        <v>284</v>
      </c>
    </row>
    <row r="106" spans="29:30" ht="15">
      <c r="AC106" s="93" t="s">
        <v>199</v>
      </c>
      <c r="AD106" s="93" t="s">
        <v>285</v>
      </c>
    </row>
    <row r="107" spans="29:30" ht="15">
      <c r="AC107" s="93" t="s">
        <v>200</v>
      </c>
      <c r="AD107" s="93" t="s">
        <v>286</v>
      </c>
    </row>
    <row r="108" spans="29:30" ht="15">
      <c r="AC108" s="93" t="s">
        <v>201</v>
      </c>
      <c r="AD108" s="93" t="s">
        <v>287</v>
      </c>
    </row>
    <row r="109" spans="29:30" ht="15">
      <c r="AC109" s="93" t="s">
        <v>202</v>
      </c>
      <c r="AD109" s="93" t="s">
        <v>203</v>
      </c>
    </row>
    <row r="110" spans="29:30" ht="15">
      <c r="AC110" s="93" t="s">
        <v>328</v>
      </c>
      <c r="AD110" s="93" t="s">
        <v>329</v>
      </c>
    </row>
    <row r="111" spans="29:30" ht="15">
      <c r="AC111" s="93" t="s">
        <v>212</v>
      </c>
      <c r="AD111" s="93" t="s">
        <v>288</v>
      </c>
    </row>
    <row r="112" spans="29:30" ht="15">
      <c r="AC112" s="93" t="s">
        <v>213</v>
      </c>
      <c r="AD112" s="93" t="s">
        <v>289</v>
      </c>
    </row>
    <row r="113" spans="29:30" ht="15">
      <c r="AC113" s="14" t="s">
        <v>214</v>
      </c>
      <c r="AD113" s="14" t="s">
        <v>290</v>
      </c>
    </row>
    <row r="114" spans="29:30" ht="15">
      <c r="AC114" s="14" t="s">
        <v>215</v>
      </c>
      <c r="AD114" s="14" t="s">
        <v>291</v>
      </c>
    </row>
    <row r="115" spans="29:30" ht="15">
      <c r="AC115" s="14" t="s">
        <v>216</v>
      </c>
      <c r="AD115" s="14" t="s">
        <v>292</v>
      </c>
    </row>
    <row r="116" spans="29:30" ht="15">
      <c r="AC116" s="14" t="s">
        <v>217</v>
      </c>
      <c r="AD116" s="14" t="s">
        <v>293</v>
      </c>
    </row>
    <row r="117" spans="29:30" ht="15">
      <c r="AC117" s="14" t="s">
        <v>294</v>
      </c>
      <c r="AD117" s="14" t="s">
        <v>295</v>
      </c>
    </row>
    <row r="118" spans="29:30" ht="15">
      <c r="AC118" s="14"/>
      <c r="AD118" s="14"/>
    </row>
    <row r="119" spans="29:30" ht="15">
      <c r="AC119" s="14"/>
      <c r="AD119" s="14"/>
    </row>
  </sheetData>
  <sheetProtection password="ED84" sheet="1" objects="1" scenarios="1"/>
  <mergeCells count="7">
    <mergeCell ref="T12:Y12"/>
    <mergeCell ref="A12:G12"/>
    <mergeCell ref="J12:K12"/>
    <mergeCell ref="A4:B4"/>
    <mergeCell ref="A5:B5"/>
    <mergeCell ref="A8:B8"/>
    <mergeCell ref="A9:B9"/>
  </mergeCells>
  <conditionalFormatting sqref="N14:N48">
    <cfRule type="cellIs" priority="1" dxfId="1" operator="greaterThanOrEqual" stopIfTrue="1">
      <formula>500</formula>
    </cfRule>
  </conditionalFormatting>
  <dataValidations count="6">
    <dataValidation type="list" allowBlank="1" showInputMessage="1" showErrorMessage="1" errorTitle="Invalid Entry" error="Please enter &quot;Yes&quot; or &quot;No&quot;" sqref="S14:S48">
      <formula1>$AF$1:$AF$2</formula1>
    </dataValidation>
    <dataValidation errorStyle="warning" allowBlank="1" showInputMessage="1" showErrorMessage="1" errorTitle="Account code does not exist" error="Please enter valid account code from drop-down list" sqref="L14:L48"/>
    <dataValidation errorStyle="warning" type="list" allowBlank="1" showInputMessage="1" showErrorMessage="1" errorTitle="Account code does not exist" error="Please enter valid account code from drop-down list" sqref="J14:J48">
      <formula1>$AA$8:$AA$13</formula1>
    </dataValidation>
    <dataValidation errorStyle="warning" type="list" allowBlank="1" showInputMessage="1" showErrorMessage="1" errorTitle="Invalid payment method" error="Please enter valid payment method from drop-down list" sqref="H14:H48">
      <formula1>$AE$1:$AE$2</formula1>
    </dataValidation>
    <dataValidation type="list" allowBlank="1" showInputMessage="1" showErrorMessage="1" errorTitle="Invalid entry" error="Please enter &quot;Yes&quot; or &quot;No&quot;" sqref="O14:O48">
      <formula1>$AF$1:$AF$4</formula1>
    </dataValidation>
    <dataValidation errorStyle="warning" type="list" allowBlank="1" showInputMessage="1" showErrorMessage="1" errorTitle="Account code does not exist" error="Please enter valid account code from drop-down list" sqref="K14:K48">
      <formula1>$AC$1:$AC$117</formula1>
    </dataValidation>
  </dataValidations>
  <printOptions/>
  <pageMargins left="0.15748031496063" right="0.15748031496063" top="0.984251968503937" bottom="0.984251968503937" header="0.511811023622047" footer="0.511811023622047"/>
  <pageSetup fitToHeight="1" fitToWidth="1" horizontalDpi="600" verticalDpi="6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31" bestFit="1" customWidth="1"/>
    <col min="2" max="2" width="13.57421875" style="31" hidden="1" customWidth="1"/>
    <col min="3" max="3" width="13.421875" style="31" hidden="1" customWidth="1"/>
    <col min="4" max="4" width="15.00390625" style="31" customWidth="1"/>
    <col min="5" max="5" width="16.28125" style="32" customWidth="1"/>
    <col min="6" max="6" width="13.28125" style="31" hidden="1" customWidth="1"/>
    <col min="7" max="7" width="13.421875" style="31" hidden="1" customWidth="1"/>
    <col min="8" max="8" width="13.57421875" style="31" hidden="1" customWidth="1"/>
    <col min="9" max="9" width="15.140625" style="31" hidden="1" customWidth="1"/>
    <col min="10" max="10" width="12.8515625" style="31" hidden="1" customWidth="1"/>
    <col min="11" max="11" width="15.00390625" style="31" hidden="1" customWidth="1"/>
    <col min="12" max="12" width="16.28125" style="33" customWidth="1"/>
    <col min="13" max="13" width="13.28125" style="31" hidden="1" customWidth="1"/>
    <col min="14" max="14" width="16.140625" style="31" hidden="1" customWidth="1"/>
    <col min="15" max="15" width="16.421875" style="31" hidden="1" customWidth="1"/>
    <col min="16" max="16" width="13.28125" style="31" hidden="1" customWidth="1"/>
    <col min="17" max="17" width="17.421875" style="34" customWidth="1"/>
    <col min="18" max="18" width="14.28125" style="31" customWidth="1"/>
    <col min="19" max="19" width="13.00390625" style="31" hidden="1" customWidth="1"/>
    <col min="20" max="20" width="12.8515625" style="31" customWidth="1"/>
    <col min="21" max="21" width="13.00390625" style="31" hidden="1" customWidth="1"/>
    <col min="22" max="22" width="12.8515625" style="31" hidden="1" customWidth="1"/>
    <col min="23" max="23" width="30.140625" style="31" customWidth="1"/>
    <col min="24" max="16384" width="9.140625" style="30" customWidth="1"/>
  </cols>
  <sheetData>
    <row r="1" spans="1:23" s="28" customFormat="1" ht="17.25" customHeight="1">
      <c r="A1" s="24" t="s">
        <v>11</v>
      </c>
      <c r="B1" s="46" t="s">
        <v>12</v>
      </c>
      <c r="C1" s="46" t="s">
        <v>13</v>
      </c>
      <c r="D1" s="24" t="s">
        <v>14</v>
      </c>
      <c r="E1" s="25" t="s">
        <v>15</v>
      </c>
      <c r="F1" s="46" t="s">
        <v>16</v>
      </c>
      <c r="G1" s="46" t="s">
        <v>17</v>
      </c>
      <c r="H1" s="46" t="s">
        <v>18</v>
      </c>
      <c r="I1" s="46" t="s">
        <v>19</v>
      </c>
      <c r="J1" s="46" t="s">
        <v>20</v>
      </c>
      <c r="K1" s="46" t="s">
        <v>21</v>
      </c>
      <c r="L1" s="26" t="s">
        <v>22</v>
      </c>
      <c r="M1" s="46" t="s">
        <v>23</v>
      </c>
      <c r="N1" s="46" t="s">
        <v>24</v>
      </c>
      <c r="O1" s="46" t="s">
        <v>25</v>
      </c>
      <c r="P1" s="46" t="s">
        <v>26</v>
      </c>
      <c r="Q1" s="27" t="s">
        <v>27</v>
      </c>
      <c r="R1" s="24" t="s">
        <v>28</v>
      </c>
      <c r="S1" s="46" t="s">
        <v>29</v>
      </c>
      <c r="T1" s="24" t="s">
        <v>4</v>
      </c>
      <c r="U1" s="46" t="s">
        <v>29</v>
      </c>
      <c r="V1" s="46" t="s">
        <v>4</v>
      </c>
      <c r="W1" s="24" t="s">
        <v>30</v>
      </c>
    </row>
    <row r="2" spans="1:23" ht="17.25" customHeight="1">
      <c r="A2" s="29">
        <f>IF(TRIM('Deposit Sheet'!A14)="","",1)</f>
      </c>
      <c r="B2" s="47">
        <f>IF(A2=1,"00001","")</f>
      </c>
      <c r="C2" s="47">
        <f>IF(A2=1,20,"")</f>
      </c>
      <c r="D2" s="44">
        <f>IF(A2=1,CONCATENATE('Deposit Sheet'!J14,"-",'Deposit Sheet'!K14),"")</f>
      </c>
      <c r="E2" s="48">
        <f>IF('Deposit Sheet'!N14="","",0-'Deposit Sheet'!N14)</f>
      </c>
      <c r="F2" s="47">
        <f>IF(A2=1,0,"")</f>
      </c>
      <c r="G2" s="47">
        <f>IF(A2=1,"2","")</f>
      </c>
      <c r="H2" s="49">
        <f>IF(A2=1,E2,"")</f>
      </c>
      <c r="I2" s="47">
        <f>IF(A2=1,"CDN","")</f>
      </c>
      <c r="J2" s="47">
        <f>IF(A2=1,"SP","")</f>
      </c>
      <c r="K2" s="47">
        <f>IF(A2=1,"CDN","")</f>
      </c>
      <c r="L2" s="55">
        <f>IF(A2=1,'Deposit Sheet'!$C$9,"")</f>
      </c>
      <c r="M2" s="47">
        <f>IF(A2=1,1,"")</f>
      </c>
      <c r="N2" s="47">
        <f>IF(A2=1,0,"")</f>
      </c>
      <c r="O2" s="47">
        <f>IF(A2=1,"3","")</f>
      </c>
      <c r="P2" s="47">
        <f>IF(A2=1,"1","")</f>
      </c>
      <c r="Q2" s="45">
        <f>IF(A2=1,'Deposit Sheet'!A14,"")</f>
      </c>
      <c r="R2" s="44">
        <f>IF('Deposit Sheet'!I14="","",'Deposit Sheet'!I14)</f>
      </c>
      <c r="S2" s="50">
        <f>IF(A2=1,"GL","")</f>
      </c>
      <c r="T2" s="44">
        <f>IF(A2=1,SRCETYPE,"")</f>
      </c>
      <c r="U2" s="50"/>
      <c r="V2" s="50"/>
      <c r="W2" s="44">
        <f>IF('Deposit Sheet'!R14="","",'Deposit Sheet'!R14)</f>
      </c>
    </row>
    <row r="3" spans="1:23" ht="17.25" customHeight="1">
      <c r="A3" s="29">
        <f>IF(TRIM('Deposit Sheet'!A15)="","",1)</f>
      </c>
      <c r="B3" s="47">
        <f aca="true" t="shared" si="0" ref="B3:B36">IF(A3=1,"00001","")</f>
      </c>
      <c r="C3" s="47">
        <f aca="true" t="shared" si="1" ref="C3:C36">IF(A3=1,20,"")</f>
      </c>
      <c r="D3" s="44">
        <f>IF(A3=1,CONCATENATE('Deposit Sheet'!J15,"-",'Deposit Sheet'!K15),"")</f>
      </c>
      <c r="E3" s="48">
        <f>IF('Deposit Sheet'!N15="","",0-'Deposit Sheet'!N15)</f>
      </c>
      <c r="F3" s="47">
        <f aca="true" t="shared" si="2" ref="F3:F36">IF(A3=1,0,"")</f>
      </c>
      <c r="G3" s="47">
        <f aca="true" t="shared" si="3" ref="G3:G36">IF(A3=1,"2","")</f>
      </c>
      <c r="H3" s="49">
        <f aca="true" t="shared" si="4" ref="H3:H36">IF(A3=1,E3,"")</f>
      </c>
      <c r="I3" s="47">
        <f aca="true" t="shared" si="5" ref="I3:I36">IF(A3=1,"CDN","")</f>
      </c>
      <c r="J3" s="47">
        <f aca="true" t="shared" si="6" ref="J3:J36">IF(A3=1,"SP","")</f>
      </c>
      <c r="K3" s="47">
        <f aca="true" t="shared" si="7" ref="K3:K36">IF(A3=1,"CDN","")</f>
      </c>
      <c r="L3" s="55">
        <f>IF(A3=1,'Deposit Sheet'!$C$9,"")</f>
      </c>
      <c r="M3" s="47">
        <f aca="true" t="shared" si="8" ref="M3:M36">IF(A3=1,1,"")</f>
      </c>
      <c r="N3" s="47">
        <f aca="true" t="shared" si="9" ref="N3:N36">IF(A3=1,0,"")</f>
      </c>
      <c r="O3" s="47">
        <f aca="true" t="shared" si="10" ref="O3:O36">IF(A3=1,"3","")</f>
      </c>
      <c r="P3" s="47">
        <f aca="true" t="shared" si="11" ref="P3:P36">IF(A3=1,"1","")</f>
      </c>
      <c r="Q3" s="45">
        <f>IF(A3=1,'Deposit Sheet'!A15,"")</f>
      </c>
      <c r="R3" s="44">
        <f>IF('Deposit Sheet'!I15="","",'Deposit Sheet'!I15)</f>
      </c>
      <c r="S3" s="50">
        <f aca="true" t="shared" si="12" ref="S3:S36">IF(A3=1,"GL","")</f>
      </c>
      <c r="T3" s="44">
        <f aca="true" t="shared" si="13" ref="T3:T36">IF(A3=1,SRCETYPE,"")</f>
      </c>
      <c r="U3" s="50"/>
      <c r="V3" s="50"/>
      <c r="W3" s="44">
        <f>IF('Deposit Sheet'!R15="","",'Deposit Sheet'!R15)</f>
      </c>
    </row>
    <row r="4" spans="1:23" ht="17.25" customHeight="1">
      <c r="A4" s="29">
        <f>IF(TRIM('Deposit Sheet'!A16)="","",1)</f>
      </c>
      <c r="B4" s="47">
        <f t="shared" si="0"/>
      </c>
      <c r="C4" s="47">
        <f t="shared" si="1"/>
      </c>
      <c r="D4" s="44">
        <f>IF(A4=1,CONCATENATE('Deposit Sheet'!J16,"-",'Deposit Sheet'!K16),"")</f>
      </c>
      <c r="E4" s="48">
        <f>IF('Deposit Sheet'!N16="","",0-'Deposit Sheet'!N16)</f>
      </c>
      <c r="F4" s="47">
        <f t="shared" si="2"/>
      </c>
      <c r="G4" s="47">
        <f t="shared" si="3"/>
      </c>
      <c r="H4" s="49">
        <f t="shared" si="4"/>
      </c>
      <c r="I4" s="47">
        <f t="shared" si="5"/>
      </c>
      <c r="J4" s="47">
        <f t="shared" si="6"/>
      </c>
      <c r="K4" s="47">
        <f t="shared" si="7"/>
      </c>
      <c r="L4" s="55">
        <f>IF(A4=1,'Deposit Sheet'!$C$9,"")</f>
      </c>
      <c r="M4" s="47">
        <f t="shared" si="8"/>
      </c>
      <c r="N4" s="47">
        <f t="shared" si="9"/>
      </c>
      <c r="O4" s="47">
        <f t="shared" si="10"/>
      </c>
      <c r="P4" s="47">
        <f t="shared" si="11"/>
      </c>
      <c r="Q4" s="45">
        <f>IF(A4=1,'Deposit Sheet'!A16,"")</f>
      </c>
      <c r="R4" s="44">
        <f>IF('Deposit Sheet'!I16="","",'Deposit Sheet'!I16)</f>
      </c>
      <c r="S4" s="50">
        <f t="shared" si="12"/>
      </c>
      <c r="T4" s="44">
        <f t="shared" si="13"/>
      </c>
      <c r="U4" s="50"/>
      <c r="V4" s="50"/>
      <c r="W4" s="44">
        <f>IF('Deposit Sheet'!R16="","",'Deposit Sheet'!R16)</f>
      </c>
    </row>
    <row r="5" spans="1:23" ht="17.25" customHeight="1">
      <c r="A5" s="29">
        <f>IF(TRIM('Deposit Sheet'!A17)="","",1)</f>
      </c>
      <c r="B5" s="47">
        <f t="shared" si="0"/>
      </c>
      <c r="C5" s="47">
        <f t="shared" si="1"/>
      </c>
      <c r="D5" s="44">
        <f>IF(A5=1,CONCATENATE('Deposit Sheet'!J17,"-",'Deposit Sheet'!K17),"")</f>
      </c>
      <c r="E5" s="48">
        <f>IF('Deposit Sheet'!N17="","",0-'Deposit Sheet'!N17)</f>
      </c>
      <c r="F5" s="47">
        <f t="shared" si="2"/>
      </c>
      <c r="G5" s="47">
        <f t="shared" si="3"/>
      </c>
      <c r="H5" s="49">
        <f t="shared" si="4"/>
      </c>
      <c r="I5" s="47">
        <f t="shared" si="5"/>
      </c>
      <c r="J5" s="47">
        <f t="shared" si="6"/>
      </c>
      <c r="K5" s="47">
        <f t="shared" si="7"/>
      </c>
      <c r="L5" s="55">
        <f>IF(A5=1,'Deposit Sheet'!$C$9,"")</f>
      </c>
      <c r="M5" s="47">
        <f t="shared" si="8"/>
      </c>
      <c r="N5" s="47">
        <f t="shared" si="9"/>
      </c>
      <c r="O5" s="47">
        <f t="shared" si="10"/>
      </c>
      <c r="P5" s="47">
        <f t="shared" si="11"/>
      </c>
      <c r="Q5" s="45">
        <f>IF(A5=1,'Deposit Sheet'!A17,"")</f>
      </c>
      <c r="R5" s="44">
        <f>IF('Deposit Sheet'!I17="","",'Deposit Sheet'!I17)</f>
      </c>
      <c r="S5" s="50">
        <f t="shared" si="12"/>
      </c>
      <c r="T5" s="44">
        <f t="shared" si="13"/>
      </c>
      <c r="U5" s="50"/>
      <c r="V5" s="50"/>
      <c r="W5" s="44">
        <f>IF('Deposit Sheet'!R17="","",'Deposit Sheet'!R17)</f>
      </c>
    </row>
    <row r="6" spans="1:23" ht="17.25" customHeight="1">
      <c r="A6" s="29">
        <f>IF(TRIM('Deposit Sheet'!A18)="","",1)</f>
      </c>
      <c r="B6" s="47">
        <f t="shared" si="0"/>
      </c>
      <c r="C6" s="47">
        <f t="shared" si="1"/>
      </c>
      <c r="D6" s="44">
        <f>IF(A6=1,CONCATENATE('Deposit Sheet'!J18,"-",'Deposit Sheet'!K18),"")</f>
      </c>
      <c r="E6" s="48">
        <f>IF('Deposit Sheet'!N18="","",0-'Deposit Sheet'!N18)</f>
      </c>
      <c r="F6" s="47">
        <f t="shared" si="2"/>
      </c>
      <c r="G6" s="47">
        <f t="shared" si="3"/>
      </c>
      <c r="H6" s="49">
        <f t="shared" si="4"/>
      </c>
      <c r="I6" s="47">
        <f t="shared" si="5"/>
      </c>
      <c r="J6" s="47">
        <f t="shared" si="6"/>
      </c>
      <c r="K6" s="47">
        <f t="shared" si="7"/>
      </c>
      <c r="L6" s="55">
        <f>IF(A6=1,'Deposit Sheet'!$C$9,"")</f>
      </c>
      <c r="M6" s="47">
        <f t="shared" si="8"/>
      </c>
      <c r="N6" s="47">
        <f t="shared" si="9"/>
      </c>
      <c r="O6" s="47">
        <f t="shared" si="10"/>
      </c>
      <c r="P6" s="47">
        <f t="shared" si="11"/>
      </c>
      <c r="Q6" s="45">
        <f>IF(A6=1,'Deposit Sheet'!A18,"")</f>
      </c>
      <c r="R6" s="44">
        <f>IF('Deposit Sheet'!I18="","",'Deposit Sheet'!I18)</f>
      </c>
      <c r="S6" s="50">
        <f t="shared" si="12"/>
      </c>
      <c r="T6" s="44">
        <f t="shared" si="13"/>
      </c>
      <c r="U6" s="50"/>
      <c r="V6" s="50"/>
      <c r="W6" s="44">
        <f>IF('Deposit Sheet'!R18="","",'Deposit Sheet'!R18)</f>
      </c>
    </row>
    <row r="7" spans="1:23" ht="17.25" customHeight="1">
      <c r="A7" s="29">
        <f>IF(TRIM('Deposit Sheet'!A19)="","",1)</f>
      </c>
      <c r="B7" s="47">
        <f t="shared" si="0"/>
      </c>
      <c r="C7" s="47">
        <f t="shared" si="1"/>
      </c>
      <c r="D7" s="44">
        <f>IF(A7=1,CONCATENATE('Deposit Sheet'!J19,"-",'Deposit Sheet'!K19),"")</f>
      </c>
      <c r="E7" s="48">
        <f>IF('Deposit Sheet'!N19="","",0-'Deposit Sheet'!N19)</f>
      </c>
      <c r="F7" s="47">
        <f t="shared" si="2"/>
      </c>
      <c r="G7" s="47">
        <f t="shared" si="3"/>
      </c>
      <c r="H7" s="49">
        <f t="shared" si="4"/>
      </c>
      <c r="I7" s="47">
        <f t="shared" si="5"/>
      </c>
      <c r="J7" s="47">
        <f t="shared" si="6"/>
      </c>
      <c r="K7" s="47">
        <f t="shared" si="7"/>
      </c>
      <c r="L7" s="55">
        <f>IF(A7=1,'Deposit Sheet'!$C$9,"")</f>
      </c>
      <c r="M7" s="47">
        <f t="shared" si="8"/>
      </c>
      <c r="N7" s="47">
        <f t="shared" si="9"/>
      </c>
      <c r="O7" s="47">
        <f t="shared" si="10"/>
      </c>
      <c r="P7" s="47">
        <f t="shared" si="11"/>
      </c>
      <c r="Q7" s="45">
        <f>IF(A7=1,'Deposit Sheet'!A19,"")</f>
      </c>
      <c r="R7" s="44">
        <f>IF('Deposit Sheet'!I19="","",'Deposit Sheet'!I19)</f>
      </c>
      <c r="S7" s="50">
        <f t="shared" si="12"/>
      </c>
      <c r="T7" s="44">
        <f t="shared" si="13"/>
      </c>
      <c r="U7" s="50"/>
      <c r="V7" s="50"/>
      <c r="W7" s="44">
        <f>IF('Deposit Sheet'!R19="","",'Deposit Sheet'!R19)</f>
      </c>
    </row>
    <row r="8" spans="1:23" ht="17.25" customHeight="1">
      <c r="A8" s="29">
        <f>IF(TRIM('Deposit Sheet'!A20)="","",1)</f>
      </c>
      <c r="B8" s="47">
        <f t="shared" si="0"/>
      </c>
      <c r="C8" s="47">
        <f t="shared" si="1"/>
      </c>
      <c r="D8" s="44">
        <f>IF(A8=1,CONCATENATE('Deposit Sheet'!J20,"-",'Deposit Sheet'!K20),"")</f>
      </c>
      <c r="E8" s="48">
        <f>IF('Deposit Sheet'!N20="","",0-'Deposit Sheet'!N20)</f>
      </c>
      <c r="F8" s="47">
        <f t="shared" si="2"/>
      </c>
      <c r="G8" s="47">
        <f t="shared" si="3"/>
      </c>
      <c r="H8" s="49">
        <f t="shared" si="4"/>
      </c>
      <c r="I8" s="47">
        <f t="shared" si="5"/>
      </c>
      <c r="J8" s="47">
        <f t="shared" si="6"/>
      </c>
      <c r="K8" s="47">
        <f t="shared" si="7"/>
      </c>
      <c r="L8" s="55">
        <f>IF(A8=1,'Deposit Sheet'!$C$9,"")</f>
      </c>
      <c r="M8" s="47">
        <f t="shared" si="8"/>
      </c>
      <c r="N8" s="47">
        <f t="shared" si="9"/>
      </c>
      <c r="O8" s="47">
        <f t="shared" si="10"/>
      </c>
      <c r="P8" s="47">
        <f t="shared" si="11"/>
      </c>
      <c r="Q8" s="45">
        <f>IF(A8=1,'Deposit Sheet'!A20,"")</f>
      </c>
      <c r="R8" s="44">
        <f>IF('Deposit Sheet'!I20="","",'Deposit Sheet'!I20)</f>
      </c>
      <c r="S8" s="50">
        <f t="shared" si="12"/>
      </c>
      <c r="T8" s="44">
        <f t="shared" si="13"/>
      </c>
      <c r="U8" s="50"/>
      <c r="V8" s="50"/>
      <c r="W8" s="44">
        <f>IF('Deposit Sheet'!R20="","",'Deposit Sheet'!R20)</f>
      </c>
    </row>
    <row r="9" spans="1:23" ht="17.25" customHeight="1">
      <c r="A9" s="29">
        <f>IF(TRIM('Deposit Sheet'!A21)="","",1)</f>
      </c>
      <c r="B9" s="47">
        <f t="shared" si="0"/>
      </c>
      <c r="C9" s="47">
        <f t="shared" si="1"/>
      </c>
      <c r="D9" s="44">
        <f>IF(A9=1,CONCATENATE('Deposit Sheet'!J21,"-",'Deposit Sheet'!K21),"")</f>
      </c>
      <c r="E9" s="48">
        <f>IF('Deposit Sheet'!N21="","",0-'Deposit Sheet'!N21)</f>
      </c>
      <c r="F9" s="47">
        <f t="shared" si="2"/>
      </c>
      <c r="G9" s="47">
        <f t="shared" si="3"/>
      </c>
      <c r="H9" s="49">
        <f t="shared" si="4"/>
      </c>
      <c r="I9" s="47">
        <f t="shared" si="5"/>
      </c>
      <c r="J9" s="47">
        <f t="shared" si="6"/>
      </c>
      <c r="K9" s="47">
        <f t="shared" si="7"/>
      </c>
      <c r="L9" s="55">
        <f>IF(A9=1,'Deposit Sheet'!$C$9,"")</f>
      </c>
      <c r="M9" s="47">
        <f t="shared" si="8"/>
      </c>
      <c r="N9" s="47">
        <f t="shared" si="9"/>
      </c>
      <c r="O9" s="47">
        <f t="shared" si="10"/>
      </c>
      <c r="P9" s="47">
        <f t="shared" si="11"/>
      </c>
      <c r="Q9" s="45">
        <f>IF(A9=1,'Deposit Sheet'!A21,"")</f>
      </c>
      <c r="R9" s="44">
        <f>IF('Deposit Sheet'!I21="","",'Deposit Sheet'!I21)</f>
      </c>
      <c r="S9" s="50">
        <f t="shared" si="12"/>
      </c>
      <c r="T9" s="44">
        <f t="shared" si="13"/>
      </c>
      <c r="U9" s="50"/>
      <c r="V9" s="50"/>
      <c r="W9" s="44">
        <f>IF('Deposit Sheet'!R21="","",'Deposit Sheet'!R21)</f>
      </c>
    </row>
    <row r="10" spans="1:23" ht="17.25" customHeight="1">
      <c r="A10" s="29">
        <f>IF(TRIM('Deposit Sheet'!A22)="","",1)</f>
      </c>
      <c r="B10" s="47">
        <f t="shared" si="0"/>
      </c>
      <c r="C10" s="47">
        <f t="shared" si="1"/>
      </c>
      <c r="D10" s="44">
        <f>IF(A10=1,CONCATENATE('Deposit Sheet'!J22,"-",'Deposit Sheet'!K22),"")</f>
      </c>
      <c r="E10" s="48">
        <f>IF('Deposit Sheet'!N22="","",0-'Deposit Sheet'!N22)</f>
      </c>
      <c r="F10" s="47">
        <f t="shared" si="2"/>
      </c>
      <c r="G10" s="47">
        <f t="shared" si="3"/>
      </c>
      <c r="H10" s="49">
        <f t="shared" si="4"/>
      </c>
      <c r="I10" s="47">
        <f t="shared" si="5"/>
      </c>
      <c r="J10" s="47">
        <f t="shared" si="6"/>
      </c>
      <c r="K10" s="47">
        <f t="shared" si="7"/>
      </c>
      <c r="L10" s="55">
        <f>IF(A10=1,'Deposit Sheet'!$C$9,"")</f>
      </c>
      <c r="M10" s="47">
        <f t="shared" si="8"/>
      </c>
      <c r="N10" s="47">
        <f t="shared" si="9"/>
      </c>
      <c r="O10" s="47">
        <f t="shared" si="10"/>
      </c>
      <c r="P10" s="47">
        <f t="shared" si="11"/>
      </c>
      <c r="Q10" s="45">
        <f>IF(A10=1,'Deposit Sheet'!A22,"")</f>
      </c>
      <c r="R10" s="44">
        <f>IF('Deposit Sheet'!I22="","",'Deposit Sheet'!I22)</f>
      </c>
      <c r="S10" s="50">
        <f t="shared" si="12"/>
      </c>
      <c r="T10" s="44">
        <f t="shared" si="13"/>
      </c>
      <c r="U10" s="50"/>
      <c r="V10" s="50"/>
      <c r="W10" s="44">
        <f>IF('Deposit Sheet'!R22="","",'Deposit Sheet'!R22)</f>
      </c>
    </row>
    <row r="11" spans="1:23" ht="17.25" customHeight="1">
      <c r="A11" s="29">
        <f>IF(TRIM('Deposit Sheet'!A23)="","",1)</f>
      </c>
      <c r="B11" s="47">
        <f t="shared" si="0"/>
      </c>
      <c r="C11" s="47">
        <f t="shared" si="1"/>
      </c>
      <c r="D11" s="44">
        <f>IF(A11=1,CONCATENATE('Deposit Sheet'!J23,"-",'Deposit Sheet'!K23),"")</f>
      </c>
      <c r="E11" s="48">
        <f>IF('Deposit Sheet'!N23="","",0-'Deposit Sheet'!N23)</f>
      </c>
      <c r="F11" s="47">
        <f t="shared" si="2"/>
      </c>
      <c r="G11" s="47">
        <f t="shared" si="3"/>
      </c>
      <c r="H11" s="49">
        <f t="shared" si="4"/>
      </c>
      <c r="I11" s="47">
        <f t="shared" si="5"/>
      </c>
      <c r="J11" s="47">
        <f t="shared" si="6"/>
      </c>
      <c r="K11" s="47">
        <f t="shared" si="7"/>
      </c>
      <c r="L11" s="55">
        <f>IF(A11=1,'Deposit Sheet'!$C$9,"")</f>
      </c>
      <c r="M11" s="47">
        <f t="shared" si="8"/>
      </c>
      <c r="N11" s="47">
        <f t="shared" si="9"/>
      </c>
      <c r="O11" s="47">
        <f t="shared" si="10"/>
      </c>
      <c r="P11" s="47">
        <f t="shared" si="11"/>
      </c>
      <c r="Q11" s="45">
        <f>IF(A11=1,'Deposit Sheet'!A23,"")</f>
      </c>
      <c r="R11" s="44">
        <f>IF('Deposit Sheet'!I23="","",'Deposit Sheet'!I23)</f>
      </c>
      <c r="S11" s="50">
        <f t="shared" si="12"/>
      </c>
      <c r="T11" s="44">
        <f t="shared" si="13"/>
      </c>
      <c r="U11" s="50"/>
      <c r="V11" s="50"/>
      <c r="W11" s="44">
        <f>IF('Deposit Sheet'!R23="","",'Deposit Sheet'!R23)</f>
      </c>
    </row>
    <row r="12" spans="1:23" ht="17.25" customHeight="1">
      <c r="A12" s="29">
        <f>IF(TRIM('Deposit Sheet'!A24)="","",1)</f>
      </c>
      <c r="B12" s="47">
        <f t="shared" si="0"/>
      </c>
      <c r="C12" s="47">
        <f t="shared" si="1"/>
      </c>
      <c r="D12" s="44">
        <f>IF(A12=1,CONCATENATE('Deposit Sheet'!J24,"-",'Deposit Sheet'!K24),"")</f>
      </c>
      <c r="E12" s="48">
        <f>IF('Deposit Sheet'!N24="","",0-'Deposit Sheet'!N24)</f>
      </c>
      <c r="F12" s="47">
        <f t="shared" si="2"/>
      </c>
      <c r="G12" s="47">
        <f t="shared" si="3"/>
      </c>
      <c r="H12" s="49">
        <f t="shared" si="4"/>
      </c>
      <c r="I12" s="47">
        <f t="shared" si="5"/>
      </c>
      <c r="J12" s="47">
        <f t="shared" si="6"/>
      </c>
      <c r="K12" s="47">
        <f t="shared" si="7"/>
      </c>
      <c r="L12" s="55">
        <f>IF(A12=1,'Deposit Sheet'!$C$9,"")</f>
      </c>
      <c r="M12" s="47">
        <f t="shared" si="8"/>
      </c>
      <c r="N12" s="47">
        <f t="shared" si="9"/>
      </c>
      <c r="O12" s="47">
        <f t="shared" si="10"/>
      </c>
      <c r="P12" s="47">
        <f t="shared" si="11"/>
      </c>
      <c r="Q12" s="45">
        <f>IF(A12=1,'Deposit Sheet'!A24,"")</f>
      </c>
      <c r="R12" s="44">
        <f>IF('Deposit Sheet'!I24="","",'Deposit Sheet'!I24)</f>
      </c>
      <c r="S12" s="50">
        <f t="shared" si="12"/>
      </c>
      <c r="T12" s="44">
        <f t="shared" si="13"/>
      </c>
      <c r="U12" s="50"/>
      <c r="V12" s="50"/>
      <c r="W12" s="44">
        <f>IF('Deposit Sheet'!R24="","",'Deposit Sheet'!R24)</f>
      </c>
    </row>
    <row r="13" spans="1:23" ht="17.25" customHeight="1">
      <c r="A13" s="29">
        <f>IF(TRIM('Deposit Sheet'!A25)="","",1)</f>
      </c>
      <c r="B13" s="47">
        <f t="shared" si="0"/>
      </c>
      <c r="C13" s="47">
        <f t="shared" si="1"/>
      </c>
      <c r="D13" s="44">
        <f>IF(A13=1,CONCATENATE('Deposit Sheet'!J25,"-",'Deposit Sheet'!K25),"")</f>
      </c>
      <c r="E13" s="48">
        <f>IF('Deposit Sheet'!N25="","",0-'Deposit Sheet'!N25)</f>
      </c>
      <c r="F13" s="47">
        <f t="shared" si="2"/>
      </c>
      <c r="G13" s="47">
        <f t="shared" si="3"/>
      </c>
      <c r="H13" s="49">
        <f t="shared" si="4"/>
      </c>
      <c r="I13" s="47">
        <f t="shared" si="5"/>
      </c>
      <c r="J13" s="47">
        <f t="shared" si="6"/>
      </c>
      <c r="K13" s="47">
        <f t="shared" si="7"/>
      </c>
      <c r="L13" s="55">
        <f>IF(A13=1,'Deposit Sheet'!$C$9,"")</f>
      </c>
      <c r="M13" s="47">
        <f t="shared" si="8"/>
      </c>
      <c r="N13" s="47">
        <f t="shared" si="9"/>
      </c>
      <c r="O13" s="47">
        <f t="shared" si="10"/>
      </c>
      <c r="P13" s="47">
        <f t="shared" si="11"/>
      </c>
      <c r="Q13" s="45">
        <f>IF(A13=1,'Deposit Sheet'!A25,"")</f>
      </c>
      <c r="R13" s="44">
        <f>IF('Deposit Sheet'!I25="","",'Deposit Sheet'!I25)</f>
      </c>
      <c r="S13" s="50">
        <f t="shared" si="12"/>
      </c>
      <c r="T13" s="44">
        <f t="shared" si="13"/>
      </c>
      <c r="U13" s="50"/>
      <c r="V13" s="50"/>
      <c r="W13" s="44">
        <f>IF('Deposit Sheet'!R25="","",'Deposit Sheet'!R25)</f>
      </c>
    </row>
    <row r="14" spans="1:23" ht="17.25" customHeight="1">
      <c r="A14" s="29">
        <f>IF(TRIM('Deposit Sheet'!A26)="","",1)</f>
      </c>
      <c r="B14" s="47">
        <f t="shared" si="0"/>
      </c>
      <c r="C14" s="47">
        <f t="shared" si="1"/>
      </c>
      <c r="D14" s="44">
        <f>IF(A14=1,CONCATENATE('Deposit Sheet'!J26,"-",'Deposit Sheet'!K26),"")</f>
      </c>
      <c r="E14" s="48">
        <f>IF('Deposit Sheet'!N26="","",0-'Deposit Sheet'!N26)</f>
      </c>
      <c r="F14" s="47">
        <f t="shared" si="2"/>
      </c>
      <c r="G14" s="47">
        <f t="shared" si="3"/>
      </c>
      <c r="H14" s="49">
        <f t="shared" si="4"/>
      </c>
      <c r="I14" s="47">
        <f t="shared" si="5"/>
      </c>
      <c r="J14" s="47">
        <f t="shared" si="6"/>
      </c>
      <c r="K14" s="47">
        <f t="shared" si="7"/>
      </c>
      <c r="L14" s="55">
        <f>IF(A14=1,'Deposit Sheet'!$C$9,"")</f>
      </c>
      <c r="M14" s="47">
        <f t="shared" si="8"/>
      </c>
      <c r="N14" s="47">
        <f t="shared" si="9"/>
      </c>
      <c r="O14" s="47">
        <f t="shared" si="10"/>
      </c>
      <c r="P14" s="47">
        <f t="shared" si="11"/>
      </c>
      <c r="Q14" s="45">
        <f>IF(A14=1,'Deposit Sheet'!A26,"")</f>
      </c>
      <c r="R14" s="44">
        <f>IF('Deposit Sheet'!I26="","",'Deposit Sheet'!I26)</f>
      </c>
      <c r="S14" s="50">
        <f t="shared" si="12"/>
      </c>
      <c r="T14" s="44">
        <f t="shared" si="13"/>
      </c>
      <c r="U14" s="50"/>
      <c r="V14" s="50"/>
      <c r="W14" s="44">
        <f>IF('Deposit Sheet'!R26="","",'Deposit Sheet'!R26)</f>
      </c>
    </row>
    <row r="15" spans="1:23" ht="17.25" customHeight="1">
      <c r="A15" s="29">
        <f>IF(TRIM('Deposit Sheet'!A27)="","",1)</f>
      </c>
      <c r="B15" s="47">
        <f t="shared" si="0"/>
      </c>
      <c r="C15" s="47">
        <f t="shared" si="1"/>
      </c>
      <c r="D15" s="44">
        <f>IF(A15=1,CONCATENATE('Deposit Sheet'!J27,"-",'Deposit Sheet'!K27),"")</f>
      </c>
      <c r="E15" s="48">
        <f>IF('Deposit Sheet'!N27="","",0-'Deposit Sheet'!N27)</f>
      </c>
      <c r="F15" s="47">
        <f t="shared" si="2"/>
      </c>
      <c r="G15" s="47">
        <f t="shared" si="3"/>
      </c>
      <c r="H15" s="49">
        <f t="shared" si="4"/>
      </c>
      <c r="I15" s="47">
        <f t="shared" si="5"/>
      </c>
      <c r="J15" s="47">
        <f t="shared" si="6"/>
      </c>
      <c r="K15" s="47">
        <f t="shared" si="7"/>
      </c>
      <c r="L15" s="55">
        <f>IF(A15=1,'Deposit Sheet'!$C$9,"")</f>
      </c>
      <c r="M15" s="47">
        <f t="shared" si="8"/>
      </c>
      <c r="N15" s="47">
        <f t="shared" si="9"/>
      </c>
      <c r="O15" s="47">
        <f t="shared" si="10"/>
      </c>
      <c r="P15" s="47">
        <f t="shared" si="11"/>
      </c>
      <c r="Q15" s="45">
        <f>IF(A15=1,'Deposit Sheet'!A27,"")</f>
      </c>
      <c r="R15" s="44">
        <f>IF('Deposit Sheet'!I27="","",'Deposit Sheet'!I27)</f>
      </c>
      <c r="S15" s="50">
        <f t="shared" si="12"/>
      </c>
      <c r="T15" s="44">
        <f t="shared" si="13"/>
      </c>
      <c r="U15" s="50"/>
      <c r="V15" s="50"/>
      <c r="W15" s="44">
        <f>IF('Deposit Sheet'!R27="","",'Deposit Sheet'!R27)</f>
      </c>
    </row>
    <row r="16" spans="1:23" ht="17.25" customHeight="1">
      <c r="A16" s="29">
        <f>IF(TRIM('Deposit Sheet'!A28)="","",1)</f>
      </c>
      <c r="B16" s="47">
        <f t="shared" si="0"/>
      </c>
      <c r="C16" s="47">
        <f t="shared" si="1"/>
      </c>
      <c r="D16" s="44">
        <f>IF(A16=1,CONCATENATE('Deposit Sheet'!J28,"-",'Deposit Sheet'!K28),"")</f>
      </c>
      <c r="E16" s="48">
        <f>IF('Deposit Sheet'!N28="","",0-'Deposit Sheet'!N28)</f>
      </c>
      <c r="F16" s="47">
        <f t="shared" si="2"/>
      </c>
      <c r="G16" s="47">
        <f t="shared" si="3"/>
      </c>
      <c r="H16" s="49">
        <f t="shared" si="4"/>
      </c>
      <c r="I16" s="47">
        <f t="shared" si="5"/>
      </c>
      <c r="J16" s="47">
        <f t="shared" si="6"/>
      </c>
      <c r="K16" s="47">
        <f t="shared" si="7"/>
      </c>
      <c r="L16" s="55">
        <f>IF(A16=1,'Deposit Sheet'!$C$9,"")</f>
      </c>
      <c r="M16" s="47">
        <f t="shared" si="8"/>
      </c>
      <c r="N16" s="47">
        <f t="shared" si="9"/>
      </c>
      <c r="O16" s="47">
        <f t="shared" si="10"/>
      </c>
      <c r="P16" s="47">
        <f t="shared" si="11"/>
      </c>
      <c r="Q16" s="45">
        <f>IF(A16=1,'Deposit Sheet'!A28,"")</f>
      </c>
      <c r="R16" s="44">
        <f>IF('Deposit Sheet'!I28="","",'Deposit Sheet'!I28)</f>
      </c>
      <c r="S16" s="50">
        <f t="shared" si="12"/>
      </c>
      <c r="T16" s="44">
        <f t="shared" si="13"/>
      </c>
      <c r="U16" s="50"/>
      <c r="V16" s="50"/>
      <c r="W16" s="44">
        <f>IF('Deposit Sheet'!R28="","",'Deposit Sheet'!R28)</f>
      </c>
    </row>
    <row r="17" spans="1:23" ht="17.25" customHeight="1">
      <c r="A17" s="29">
        <f>IF(TRIM('Deposit Sheet'!A29)="","",1)</f>
      </c>
      <c r="B17" s="47">
        <f t="shared" si="0"/>
      </c>
      <c r="C17" s="47">
        <f t="shared" si="1"/>
      </c>
      <c r="D17" s="44">
        <f>IF(A17=1,CONCATENATE('Deposit Sheet'!J29,"-",'Deposit Sheet'!K29),"")</f>
      </c>
      <c r="E17" s="48">
        <f>IF('Deposit Sheet'!N29="","",0-'Deposit Sheet'!N29)</f>
      </c>
      <c r="F17" s="47">
        <f t="shared" si="2"/>
      </c>
      <c r="G17" s="47">
        <f t="shared" si="3"/>
      </c>
      <c r="H17" s="49">
        <f t="shared" si="4"/>
      </c>
      <c r="I17" s="47">
        <f t="shared" si="5"/>
      </c>
      <c r="J17" s="47">
        <f t="shared" si="6"/>
      </c>
      <c r="K17" s="47">
        <f t="shared" si="7"/>
      </c>
      <c r="L17" s="55">
        <f>IF(A17=1,'Deposit Sheet'!$C$9,"")</f>
      </c>
      <c r="M17" s="47">
        <f t="shared" si="8"/>
      </c>
      <c r="N17" s="47">
        <f t="shared" si="9"/>
      </c>
      <c r="O17" s="47">
        <f t="shared" si="10"/>
      </c>
      <c r="P17" s="47">
        <f t="shared" si="11"/>
      </c>
      <c r="Q17" s="45">
        <f>IF(A17=1,'Deposit Sheet'!A29,"")</f>
      </c>
      <c r="R17" s="44">
        <f>IF('Deposit Sheet'!I29="","",'Deposit Sheet'!I29)</f>
      </c>
      <c r="S17" s="50">
        <f t="shared" si="12"/>
      </c>
      <c r="T17" s="44">
        <f t="shared" si="13"/>
      </c>
      <c r="U17" s="50"/>
      <c r="V17" s="50"/>
      <c r="W17" s="44">
        <f>IF('Deposit Sheet'!R29="","",'Deposit Sheet'!R29)</f>
      </c>
    </row>
    <row r="18" spans="1:23" ht="17.25" customHeight="1">
      <c r="A18" s="29">
        <f>IF(TRIM('Deposit Sheet'!A30)="","",1)</f>
      </c>
      <c r="B18" s="47">
        <f t="shared" si="0"/>
      </c>
      <c r="C18" s="47">
        <f t="shared" si="1"/>
      </c>
      <c r="D18" s="44">
        <f>IF(A18=1,CONCATENATE('Deposit Sheet'!J30,"-",'Deposit Sheet'!K30),"")</f>
      </c>
      <c r="E18" s="48">
        <f>IF('Deposit Sheet'!N30="","",0-'Deposit Sheet'!N30)</f>
      </c>
      <c r="F18" s="47">
        <f t="shared" si="2"/>
      </c>
      <c r="G18" s="47">
        <f t="shared" si="3"/>
      </c>
      <c r="H18" s="49">
        <f t="shared" si="4"/>
      </c>
      <c r="I18" s="47">
        <f t="shared" si="5"/>
      </c>
      <c r="J18" s="47">
        <f t="shared" si="6"/>
      </c>
      <c r="K18" s="47">
        <f t="shared" si="7"/>
      </c>
      <c r="L18" s="55">
        <f>IF(A18=1,'Deposit Sheet'!$C$9,"")</f>
      </c>
      <c r="M18" s="47">
        <f t="shared" si="8"/>
      </c>
      <c r="N18" s="47">
        <f t="shared" si="9"/>
      </c>
      <c r="O18" s="47">
        <f t="shared" si="10"/>
      </c>
      <c r="P18" s="47">
        <f t="shared" si="11"/>
      </c>
      <c r="Q18" s="45">
        <f>IF(A18=1,'Deposit Sheet'!A30,"")</f>
      </c>
      <c r="R18" s="44">
        <f>IF('Deposit Sheet'!I30="","",'Deposit Sheet'!I30)</f>
      </c>
      <c r="S18" s="50">
        <f t="shared" si="12"/>
      </c>
      <c r="T18" s="44">
        <f t="shared" si="13"/>
      </c>
      <c r="U18" s="50"/>
      <c r="V18" s="50"/>
      <c r="W18" s="44">
        <f>IF('Deposit Sheet'!R30="","",'Deposit Sheet'!R30)</f>
      </c>
    </row>
    <row r="19" spans="1:23" ht="17.25" customHeight="1">
      <c r="A19" s="29">
        <f>IF(TRIM('Deposit Sheet'!A31)="","",1)</f>
      </c>
      <c r="B19" s="47">
        <f t="shared" si="0"/>
      </c>
      <c r="C19" s="47">
        <f t="shared" si="1"/>
      </c>
      <c r="D19" s="44">
        <f>IF(A19=1,CONCATENATE('Deposit Sheet'!J31,"-",'Deposit Sheet'!K31),"")</f>
      </c>
      <c r="E19" s="48">
        <f>IF('Deposit Sheet'!N31="","",0-'Deposit Sheet'!N31)</f>
      </c>
      <c r="F19" s="47">
        <f t="shared" si="2"/>
      </c>
      <c r="G19" s="47">
        <f t="shared" si="3"/>
      </c>
      <c r="H19" s="49">
        <f t="shared" si="4"/>
      </c>
      <c r="I19" s="47">
        <f t="shared" si="5"/>
      </c>
      <c r="J19" s="47">
        <f t="shared" si="6"/>
      </c>
      <c r="K19" s="47">
        <f t="shared" si="7"/>
      </c>
      <c r="L19" s="55">
        <f>IF(A19=1,'Deposit Sheet'!$C$9,"")</f>
      </c>
      <c r="M19" s="47">
        <f t="shared" si="8"/>
      </c>
      <c r="N19" s="47">
        <f t="shared" si="9"/>
      </c>
      <c r="O19" s="47">
        <f t="shared" si="10"/>
      </c>
      <c r="P19" s="47">
        <f t="shared" si="11"/>
      </c>
      <c r="Q19" s="45">
        <f>IF(A19=1,'Deposit Sheet'!A31,"")</f>
      </c>
      <c r="R19" s="44">
        <f>IF('Deposit Sheet'!I31="","",'Deposit Sheet'!I31)</f>
      </c>
      <c r="S19" s="50">
        <f t="shared" si="12"/>
      </c>
      <c r="T19" s="44">
        <f t="shared" si="13"/>
      </c>
      <c r="U19" s="50"/>
      <c r="V19" s="50"/>
      <c r="W19" s="44">
        <f>IF('Deposit Sheet'!R31="","",'Deposit Sheet'!R31)</f>
      </c>
    </row>
    <row r="20" spans="1:23" ht="17.25" customHeight="1">
      <c r="A20" s="29">
        <f>IF(TRIM('Deposit Sheet'!A32)="","",1)</f>
      </c>
      <c r="B20" s="47">
        <f t="shared" si="0"/>
      </c>
      <c r="C20" s="47">
        <f t="shared" si="1"/>
      </c>
      <c r="D20" s="44">
        <f>IF(A20=1,CONCATENATE('Deposit Sheet'!J32,"-",'Deposit Sheet'!K32),"")</f>
      </c>
      <c r="E20" s="48">
        <f>IF('Deposit Sheet'!N32="","",0-'Deposit Sheet'!N32)</f>
      </c>
      <c r="F20" s="47">
        <f t="shared" si="2"/>
      </c>
      <c r="G20" s="47">
        <f t="shared" si="3"/>
      </c>
      <c r="H20" s="49">
        <f t="shared" si="4"/>
      </c>
      <c r="I20" s="47">
        <f t="shared" si="5"/>
      </c>
      <c r="J20" s="47">
        <f t="shared" si="6"/>
      </c>
      <c r="K20" s="47">
        <f t="shared" si="7"/>
      </c>
      <c r="L20" s="55">
        <f>IF(A20=1,'Deposit Sheet'!$C$9,"")</f>
      </c>
      <c r="M20" s="47">
        <f t="shared" si="8"/>
      </c>
      <c r="N20" s="47">
        <f t="shared" si="9"/>
      </c>
      <c r="O20" s="47">
        <f t="shared" si="10"/>
      </c>
      <c r="P20" s="47">
        <f t="shared" si="11"/>
      </c>
      <c r="Q20" s="45">
        <f>IF(A20=1,'Deposit Sheet'!A32,"")</f>
      </c>
      <c r="R20" s="44">
        <f>IF('Deposit Sheet'!I32="","",'Deposit Sheet'!I32)</f>
      </c>
      <c r="S20" s="50">
        <f t="shared" si="12"/>
      </c>
      <c r="T20" s="44">
        <f t="shared" si="13"/>
      </c>
      <c r="U20" s="50"/>
      <c r="V20" s="50"/>
      <c r="W20" s="44">
        <f>IF('Deposit Sheet'!R32="","",'Deposit Sheet'!R32)</f>
      </c>
    </row>
    <row r="21" spans="1:23" ht="17.25" customHeight="1">
      <c r="A21" s="29">
        <f>IF(TRIM('Deposit Sheet'!A33)="","",1)</f>
      </c>
      <c r="B21" s="47">
        <f t="shared" si="0"/>
      </c>
      <c r="C21" s="47">
        <f t="shared" si="1"/>
      </c>
      <c r="D21" s="44">
        <f>IF(A21=1,CONCATENATE('Deposit Sheet'!J33,"-",'Deposit Sheet'!K33),"")</f>
      </c>
      <c r="E21" s="48">
        <f>IF('Deposit Sheet'!N33="","",0-'Deposit Sheet'!N33)</f>
      </c>
      <c r="F21" s="47">
        <f t="shared" si="2"/>
      </c>
      <c r="G21" s="47">
        <f t="shared" si="3"/>
      </c>
      <c r="H21" s="49">
        <f t="shared" si="4"/>
      </c>
      <c r="I21" s="47">
        <f t="shared" si="5"/>
      </c>
      <c r="J21" s="47">
        <f t="shared" si="6"/>
      </c>
      <c r="K21" s="47">
        <f t="shared" si="7"/>
      </c>
      <c r="L21" s="55">
        <f>IF(A21=1,'Deposit Sheet'!$C$9,"")</f>
      </c>
      <c r="M21" s="47">
        <f t="shared" si="8"/>
      </c>
      <c r="N21" s="47">
        <f t="shared" si="9"/>
      </c>
      <c r="O21" s="47">
        <f t="shared" si="10"/>
      </c>
      <c r="P21" s="47">
        <f t="shared" si="11"/>
      </c>
      <c r="Q21" s="45">
        <f>IF(A21=1,'Deposit Sheet'!A33,"")</f>
      </c>
      <c r="R21" s="44">
        <f>IF('Deposit Sheet'!I33="","",'Deposit Sheet'!I33)</f>
      </c>
      <c r="S21" s="50">
        <f t="shared" si="12"/>
      </c>
      <c r="T21" s="44">
        <f t="shared" si="13"/>
      </c>
      <c r="U21" s="50"/>
      <c r="V21" s="50"/>
      <c r="W21" s="44">
        <f>IF('Deposit Sheet'!R33="","",'Deposit Sheet'!R33)</f>
      </c>
    </row>
    <row r="22" spans="1:23" ht="17.25" customHeight="1">
      <c r="A22" s="29">
        <f>IF(TRIM('Deposit Sheet'!A34)="","",1)</f>
      </c>
      <c r="B22" s="47">
        <f t="shared" si="0"/>
      </c>
      <c r="C22" s="47">
        <f t="shared" si="1"/>
      </c>
      <c r="D22" s="44">
        <f>IF(A22=1,CONCATENATE('Deposit Sheet'!J34,"-",'Deposit Sheet'!K34),"")</f>
      </c>
      <c r="E22" s="48">
        <f>IF('Deposit Sheet'!N34="","",0-'Deposit Sheet'!N34)</f>
      </c>
      <c r="F22" s="47">
        <f t="shared" si="2"/>
      </c>
      <c r="G22" s="47">
        <f t="shared" si="3"/>
      </c>
      <c r="H22" s="49">
        <f t="shared" si="4"/>
      </c>
      <c r="I22" s="47">
        <f t="shared" si="5"/>
      </c>
      <c r="J22" s="47">
        <f t="shared" si="6"/>
      </c>
      <c r="K22" s="47">
        <f t="shared" si="7"/>
      </c>
      <c r="L22" s="55">
        <f>IF(A22=1,'Deposit Sheet'!$C$9,"")</f>
      </c>
      <c r="M22" s="47">
        <f t="shared" si="8"/>
      </c>
      <c r="N22" s="47">
        <f t="shared" si="9"/>
      </c>
      <c r="O22" s="47">
        <f t="shared" si="10"/>
      </c>
      <c r="P22" s="47">
        <f t="shared" si="11"/>
      </c>
      <c r="Q22" s="45">
        <f>IF(A22=1,'Deposit Sheet'!A34,"")</f>
      </c>
      <c r="R22" s="44">
        <f>IF('Deposit Sheet'!I34="","",'Deposit Sheet'!I34)</f>
      </c>
      <c r="S22" s="50">
        <f t="shared" si="12"/>
      </c>
      <c r="T22" s="44">
        <f t="shared" si="13"/>
      </c>
      <c r="U22" s="50"/>
      <c r="V22" s="50"/>
      <c r="W22" s="44">
        <f>IF('Deposit Sheet'!R34="","",'Deposit Sheet'!R34)</f>
      </c>
    </row>
    <row r="23" spans="1:23" ht="17.25" customHeight="1">
      <c r="A23" s="29">
        <f>IF(TRIM('Deposit Sheet'!A35)="","",1)</f>
      </c>
      <c r="B23" s="47">
        <f t="shared" si="0"/>
      </c>
      <c r="C23" s="47">
        <f t="shared" si="1"/>
      </c>
      <c r="D23" s="44">
        <f>IF(A23=1,CONCATENATE('Deposit Sheet'!J35,"-",'Deposit Sheet'!K35),"")</f>
      </c>
      <c r="E23" s="48">
        <f>IF('Deposit Sheet'!N35="","",0-'Deposit Sheet'!N35)</f>
      </c>
      <c r="F23" s="47">
        <f t="shared" si="2"/>
      </c>
      <c r="G23" s="47">
        <f t="shared" si="3"/>
      </c>
      <c r="H23" s="49">
        <f t="shared" si="4"/>
      </c>
      <c r="I23" s="47">
        <f t="shared" si="5"/>
      </c>
      <c r="J23" s="47">
        <f t="shared" si="6"/>
      </c>
      <c r="K23" s="47">
        <f t="shared" si="7"/>
      </c>
      <c r="L23" s="55">
        <f>IF(A23=1,'Deposit Sheet'!$C$9,"")</f>
      </c>
      <c r="M23" s="47">
        <f t="shared" si="8"/>
      </c>
      <c r="N23" s="47">
        <f t="shared" si="9"/>
      </c>
      <c r="O23" s="47">
        <f t="shared" si="10"/>
      </c>
      <c r="P23" s="47">
        <f t="shared" si="11"/>
      </c>
      <c r="Q23" s="45">
        <f>IF(A23=1,'Deposit Sheet'!A35,"")</f>
      </c>
      <c r="R23" s="44">
        <f>IF('Deposit Sheet'!I35="","",'Deposit Sheet'!I35)</f>
      </c>
      <c r="S23" s="50">
        <f t="shared" si="12"/>
      </c>
      <c r="T23" s="44">
        <f t="shared" si="13"/>
      </c>
      <c r="U23" s="50"/>
      <c r="V23" s="50"/>
      <c r="W23" s="44">
        <f>IF('Deposit Sheet'!R35="","",'Deposit Sheet'!R35)</f>
      </c>
    </row>
    <row r="24" spans="1:23" ht="17.25" customHeight="1">
      <c r="A24" s="29">
        <f>IF(TRIM('Deposit Sheet'!A36)="","",1)</f>
      </c>
      <c r="B24" s="47">
        <f t="shared" si="0"/>
      </c>
      <c r="C24" s="47">
        <f t="shared" si="1"/>
      </c>
      <c r="D24" s="44">
        <f>IF(A24=1,CONCATENATE('Deposit Sheet'!J36,"-",'Deposit Sheet'!K36),"")</f>
      </c>
      <c r="E24" s="48">
        <f>IF('Deposit Sheet'!N36="","",0-'Deposit Sheet'!N36)</f>
      </c>
      <c r="F24" s="47">
        <f t="shared" si="2"/>
      </c>
      <c r="G24" s="47">
        <f t="shared" si="3"/>
      </c>
      <c r="H24" s="49">
        <f t="shared" si="4"/>
      </c>
      <c r="I24" s="47">
        <f t="shared" si="5"/>
      </c>
      <c r="J24" s="47">
        <f t="shared" si="6"/>
      </c>
      <c r="K24" s="47">
        <f t="shared" si="7"/>
      </c>
      <c r="L24" s="55">
        <f>IF(A24=1,'Deposit Sheet'!$C$9,"")</f>
      </c>
      <c r="M24" s="47">
        <f t="shared" si="8"/>
      </c>
      <c r="N24" s="47">
        <f t="shared" si="9"/>
      </c>
      <c r="O24" s="47">
        <f t="shared" si="10"/>
      </c>
      <c r="P24" s="47">
        <f t="shared" si="11"/>
      </c>
      <c r="Q24" s="45">
        <f>IF(A24=1,'Deposit Sheet'!A36,"")</f>
      </c>
      <c r="R24" s="44">
        <f>IF('Deposit Sheet'!I36="","",'Deposit Sheet'!I36)</f>
      </c>
      <c r="S24" s="50">
        <f t="shared" si="12"/>
      </c>
      <c r="T24" s="44">
        <f t="shared" si="13"/>
      </c>
      <c r="U24" s="50"/>
      <c r="V24" s="50"/>
      <c r="W24" s="44">
        <f>IF('Deposit Sheet'!R36="","",'Deposit Sheet'!R36)</f>
      </c>
    </row>
    <row r="25" spans="1:23" ht="17.25" customHeight="1">
      <c r="A25" s="29">
        <f>IF(TRIM('Deposit Sheet'!A37)="","",1)</f>
      </c>
      <c r="B25" s="47">
        <f t="shared" si="0"/>
      </c>
      <c r="C25" s="47">
        <f t="shared" si="1"/>
      </c>
      <c r="D25" s="44">
        <f>IF(A25=1,CONCATENATE('Deposit Sheet'!J37,"-",'Deposit Sheet'!K37),"")</f>
      </c>
      <c r="E25" s="48">
        <f>IF('Deposit Sheet'!N37="","",0-'Deposit Sheet'!N37)</f>
      </c>
      <c r="F25" s="47">
        <f t="shared" si="2"/>
      </c>
      <c r="G25" s="47">
        <f t="shared" si="3"/>
      </c>
      <c r="H25" s="49">
        <f t="shared" si="4"/>
      </c>
      <c r="I25" s="47">
        <f t="shared" si="5"/>
      </c>
      <c r="J25" s="47">
        <f t="shared" si="6"/>
      </c>
      <c r="K25" s="47">
        <f t="shared" si="7"/>
      </c>
      <c r="L25" s="55">
        <f>IF(A25=1,'Deposit Sheet'!$C$9,"")</f>
      </c>
      <c r="M25" s="47">
        <f t="shared" si="8"/>
      </c>
      <c r="N25" s="47">
        <f t="shared" si="9"/>
      </c>
      <c r="O25" s="47">
        <f t="shared" si="10"/>
      </c>
      <c r="P25" s="47">
        <f t="shared" si="11"/>
      </c>
      <c r="Q25" s="45">
        <f>IF(A25=1,'Deposit Sheet'!A37,"")</f>
      </c>
      <c r="R25" s="44">
        <f>IF('Deposit Sheet'!I37="","",'Deposit Sheet'!I37)</f>
      </c>
      <c r="S25" s="50">
        <f t="shared" si="12"/>
      </c>
      <c r="T25" s="44">
        <f t="shared" si="13"/>
      </c>
      <c r="U25" s="50"/>
      <c r="V25" s="50"/>
      <c r="W25" s="44">
        <f>IF('Deposit Sheet'!R37="","",'Deposit Sheet'!R37)</f>
      </c>
    </row>
    <row r="26" spans="1:23" ht="17.25" customHeight="1">
      <c r="A26" s="29">
        <f>IF(TRIM('Deposit Sheet'!A38)="","",1)</f>
      </c>
      <c r="B26" s="47">
        <f t="shared" si="0"/>
      </c>
      <c r="C26" s="47">
        <f t="shared" si="1"/>
      </c>
      <c r="D26" s="44">
        <f>IF(A26=1,CONCATENATE('Deposit Sheet'!J38,"-",'Deposit Sheet'!K38),"")</f>
      </c>
      <c r="E26" s="48">
        <f>IF('Deposit Sheet'!N38="","",0-'Deposit Sheet'!N38)</f>
      </c>
      <c r="F26" s="47">
        <f t="shared" si="2"/>
      </c>
      <c r="G26" s="47">
        <f t="shared" si="3"/>
      </c>
      <c r="H26" s="49">
        <f t="shared" si="4"/>
      </c>
      <c r="I26" s="47">
        <f t="shared" si="5"/>
      </c>
      <c r="J26" s="47">
        <f t="shared" si="6"/>
      </c>
      <c r="K26" s="47">
        <f t="shared" si="7"/>
      </c>
      <c r="L26" s="55">
        <f>IF(A26=1,'Deposit Sheet'!$C$9,"")</f>
      </c>
      <c r="M26" s="47">
        <f t="shared" si="8"/>
      </c>
      <c r="N26" s="47">
        <f t="shared" si="9"/>
      </c>
      <c r="O26" s="47">
        <f t="shared" si="10"/>
      </c>
      <c r="P26" s="47">
        <f t="shared" si="11"/>
      </c>
      <c r="Q26" s="45">
        <f>IF(A26=1,'Deposit Sheet'!A38,"")</f>
      </c>
      <c r="R26" s="44">
        <f>IF('Deposit Sheet'!I38="","",'Deposit Sheet'!I38)</f>
      </c>
      <c r="S26" s="50">
        <f t="shared" si="12"/>
      </c>
      <c r="T26" s="44">
        <f t="shared" si="13"/>
      </c>
      <c r="U26" s="50"/>
      <c r="V26" s="50"/>
      <c r="W26" s="44">
        <f>IF('Deposit Sheet'!R38="","",'Deposit Sheet'!R38)</f>
      </c>
    </row>
    <row r="27" spans="1:23" ht="17.25" customHeight="1">
      <c r="A27" s="29">
        <f>IF(TRIM('Deposit Sheet'!A39)="","",1)</f>
      </c>
      <c r="B27" s="47">
        <f t="shared" si="0"/>
      </c>
      <c r="C27" s="47">
        <f t="shared" si="1"/>
      </c>
      <c r="D27" s="44">
        <f>IF(A27=1,CONCATENATE('Deposit Sheet'!J39,"-",'Deposit Sheet'!K39),"")</f>
      </c>
      <c r="E27" s="48">
        <f>IF('Deposit Sheet'!N39="","",0-'Deposit Sheet'!N39)</f>
      </c>
      <c r="F27" s="47">
        <f t="shared" si="2"/>
      </c>
      <c r="G27" s="47">
        <f t="shared" si="3"/>
      </c>
      <c r="H27" s="49">
        <f t="shared" si="4"/>
      </c>
      <c r="I27" s="47">
        <f t="shared" si="5"/>
      </c>
      <c r="J27" s="47">
        <f t="shared" si="6"/>
      </c>
      <c r="K27" s="47">
        <f t="shared" si="7"/>
      </c>
      <c r="L27" s="55">
        <f>IF(A27=1,'Deposit Sheet'!$C$9,"")</f>
      </c>
      <c r="M27" s="47">
        <f t="shared" si="8"/>
      </c>
      <c r="N27" s="47">
        <f t="shared" si="9"/>
      </c>
      <c r="O27" s="47">
        <f t="shared" si="10"/>
      </c>
      <c r="P27" s="47">
        <f t="shared" si="11"/>
      </c>
      <c r="Q27" s="45">
        <f>IF(A27=1,'Deposit Sheet'!A39,"")</f>
      </c>
      <c r="R27" s="44">
        <f>IF('Deposit Sheet'!I39="","",'Deposit Sheet'!I39)</f>
      </c>
      <c r="S27" s="50">
        <f t="shared" si="12"/>
      </c>
      <c r="T27" s="44">
        <f t="shared" si="13"/>
      </c>
      <c r="U27" s="50"/>
      <c r="V27" s="50"/>
      <c r="W27" s="44">
        <f>IF('Deposit Sheet'!R39="","",'Deposit Sheet'!R39)</f>
      </c>
    </row>
    <row r="28" spans="1:23" ht="17.25" customHeight="1">
      <c r="A28" s="29">
        <f>IF(TRIM('Deposit Sheet'!A40)="","",1)</f>
      </c>
      <c r="B28" s="47">
        <f t="shared" si="0"/>
      </c>
      <c r="C28" s="47">
        <f t="shared" si="1"/>
      </c>
      <c r="D28" s="44">
        <f>IF(A28=1,CONCATENATE('Deposit Sheet'!J40,"-",'Deposit Sheet'!K40),"")</f>
      </c>
      <c r="E28" s="48">
        <f>IF('Deposit Sheet'!N40="","",0-'Deposit Sheet'!N40)</f>
      </c>
      <c r="F28" s="47">
        <f t="shared" si="2"/>
      </c>
      <c r="G28" s="47">
        <f t="shared" si="3"/>
      </c>
      <c r="H28" s="49">
        <f t="shared" si="4"/>
      </c>
      <c r="I28" s="47">
        <f t="shared" si="5"/>
      </c>
      <c r="J28" s="47">
        <f t="shared" si="6"/>
      </c>
      <c r="K28" s="47">
        <f t="shared" si="7"/>
      </c>
      <c r="L28" s="55">
        <f>IF(A28=1,'Deposit Sheet'!$C$9,"")</f>
      </c>
      <c r="M28" s="47">
        <f t="shared" si="8"/>
      </c>
      <c r="N28" s="47">
        <f t="shared" si="9"/>
      </c>
      <c r="O28" s="47">
        <f t="shared" si="10"/>
      </c>
      <c r="P28" s="47">
        <f t="shared" si="11"/>
      </c>
      <c r="Q28" s="45">
        <f>IF(A28=1,'Deposit Sheet'!A40,"")</f>
      </c>
      <c r="R28" s="44">
        <f>IF('Deposit Sheet'!I40="","",'Deposit Sheet'!I40)</f>
      </c>
      <c r="S28" s="50">
        <f t="shared" si="12"/>
      </c>
      <c r="T28" s="44">
        <f t="shared" si="13"/>
      </c>
      <c r="U28" s="50"/>
      <c r="V28" s="50"/>
      <c r="W28" s="44">
        <f>IF('Deposit Sheet'!R40="","",'Deposit Sheet'!R40)</f>
      </c>
    </row>
    <row r="29" spans="1:23" ht="17.25" customHeight="1">
      <c r="A29" s="29">
        <f>IF(TRIM('Deposit Sheet'!A41)="","",1)</f>
      </c>
      <c r="B29" s="47">
        <f t="shared" si="0"/>
      </c>
      <c r="C29" s="47">
        <f t="shared" si="1"/>
      </c>
      <c r="D29" s="44">
        <f>IF(A29=1,CONCATENATE('Deposit Sheet'!J41,"-",'Deposit Sheet'!K41),"")</f>
      </c>
      <c r="E29" s="48">
        <f>IF('Deposit Sheet'!N41="","",0-'Deposit Sheet'!N41)</f>
      </c>
      <c r="F29" s="47">
        <f t="shared" si="2"/>
      </c>
      <c r="G29" s="47">
        <f t="shared" si="3"/>
      </c>
      <c r="H29" s="49">
        <f t="shared" si="4"/>
      </c>
      <c r="I29" s="47">
        <f t="shared" si="5"/>
      </c>
      <c r="J29" s="47">
        <f t="shared" si="6"/>
      </c>
      <c r="K29" s="47">
        <f t="shared" si="7"/>
      </c>
      <c r="L29" s="55">
        <f>IF(A29=1,'Deposit Sheet'!$C$9,"")</f>
      </c>
      <c r="M29" s="47">
        <f t="shared" si="8"/>
      </c>
      <c r="N29" s="47">
        <f t="shared" si="9"/>
      </c>
      <c r="O29" s="47">
        <f t="shared" si="10"/>
      </c>
      <c r="P29" s="47">
        <f t="shared" si="11"/>
      </c>
      <c r="Q29" s="45">
        <f>IF(A29=1,'Deposit Sheet'!A41,"")</f>
      </c>
      <c r="R29" s="44">
        <f>IF('Deposit Sheet'!I41="","",'Deposit Sheet'!I41)</f>
      </c>
      <c r="S29" s="50">
        <f t="shared" si="12"/>
      </c>
      <c r="T29" s="44">
        <f t="shared" si="13"/>
      </c>
      <c r="U29" s="50"/>
      <c r="V29" s="50"/>
      <c r="W29" s="44">
        <f>IF('Deposit Sheet'!R41="","",'Deposit Sheet'!R41)</f>
      </c>
    </row>
    <row r="30" spans="1:23" ht="17.25" customHeight="1">
      <c r="A30" s="29">
        <f>IF(TRIM('Deposit Sheet'!A42)="","",1)</f>
      </c>
      <c r="B30" s="47">
        <f t="shared" si="0"/>
      </c>
      <c r="C30" s="47">
        <f t="shared" si="1"/>
      </c>
      <c r="D30" s="44">
        <f>IF(A30=1,CONCATENATE('Deposit Sheet'!J42,"-",'Deposit Sheet'!K42),"")</f>
      </c>
      <c r="E30" s="48">
        <f>IF('Deposit Sheet'!N42="","",0-'Deposit Sheet'!N42)</f>
      </c>
      <c r="F30" s="47">
        <f t="shared" si="2"/>
      </c>
      <c r="G30" s="47">
        <f t="shared" si="3"/>
      </c>
      <c r="H30" s="49">
        <f t="shared" si="4"/>
      </c>
      <c r="I30" s="47">
        <f t="shared" si="5"/>
      </c>
      <c r="J30" s="47">
        <f t="shared" si="6"/>
      </c>
      <c r="K30" s="47">
        <f t="shared" si="7"/>
      </c>
      <c r="L30" s="55">
        <f>IF(A30=1,'Deposit Sheet'!$C$9,"")</f>
      </c>
      <c r="M30" s="47">
        <f t="shared" si="8"/>
      </c>
      <c r="N30" s="47">
        <f t="shared" si="9"/>
      </c>
      <c r="O30" s="47">
        <f t="shared" si="10"/>
      </c>
      <c r="P30" s="47">
        <f t="shared" si="11"/>
      </c>
      <c r="Q30" s="45">
        <f>IF(A30=1,'Deposit Sheet'!A42,"")</f>
      </c>
      <c r="R30" s="44">
        <f>IF('Deposit Sheet'!I42="","",'Deposit Sheet'!I42)</f>
      </c>
      <c r="S30" s="50">
        <f t="shared" si="12"/>
      </c>
      <c r="T30" s="44">
        <f t="shared" si="13"/>
      </c>
      <c r="U30" s="50"/>
      <c r="V30" s="50"/>
      <c r="W30" s="44">
        <f>IF('Deposit Sheet'!R42="","",'Deposit Sheet'!R42)</f>
      </c>
    </row>
    <row r="31" spans="1:23" ht="17.25" customHeight="1">
      <c r="A31" s="29">
        <f>IF(TRIM('Deposit Sheet'!A43)="","",1)</f>
      </c>
      <c r="B31" s="47">
        <f t="shared" si="0"/>
      </c>
      <c r="C31" s="47">
        <f t="shared" si="1"/>
      </c>
      <c r="D31" s="44">
        <f>IF(A31=1,CONCATENATE('Deposit Sheet'!J43,"-",'Deposit Sheet'!K43),"")</f>
      </c>
      <c r="E31" s="48">
        <f>IF('Deposit Sheet'!N43="","",0-'Deposit Sheet'!N43)</f>
      </c>
      <c r="F31" s="47">
        <f t="shared" si="2"/>
      </c>
      <c r="G31" s="47">
        <f t="shared" si="3"/>
      </c>
      <c r="H31" s="49">
        <f t="shared" si="4"/>
      </c>
      <c r="I31" s="47">
        <f t="shared" si="5"/>
      </c>
      <c r="J31" s="47">
        <f t="shared" si="6"/>
      </c>
      <c r="K31" s="47">
        <f t="shared" si="7"/>
      </c>
      <c r="L31" s="55">
        <f>IF(A31=1,'Deposit Sheet'!$C$9,"")</f>
      </c>
      <c r="M31" s="47">
        <f t="shared" si="8"/>
      </c>
      <c r="N31" s="47">
        <f t="shared" si="9"/>
      </c>
      <c r="O31" s="47">
        <f t="shared" si="10"/>
      </c>
      <c r="P31" s="47">
        <f t="shared" si="11"/>
      </c>
      <c r="Q31" s="45">
        <f>IF(A31=1,'Deposit Sheet'!A43,"")</f>
      </c>
      <c r="R31" s="44">
        <f>IF('Deposit Sheet'!I43="","",'Deposit Sheet'!I43)</f>
      </c>
      <c r="S31" s="50">
        <f t="shared" si="12"/>
      </c>
      <c r="T31" s="44">
        <f t="shared" si="13"/>
      </c>
      <c r="U31" s="50"/>
      <c r="V31" s="50"/>
      <c r="W31" s="44">
        <f>IF('Deposit Sheet'!R43="","",'Deposit Sheet'!R43)</f>
      </c>
    </row>
    <row r="32" spans="1:23" ht="17.25" customHeight="1">
      <c r="A32" s="29">
        <f>IF(TRIM('Deposit Sheet'!A44)="","",1)</f>
      </c>
      <c r="B32" s="47">
        <f t="shared" si="0"/>
      </c>
      <c r="C32" s="47">
        <f t="shared" si="1"/>
      </c>
      <c r="D32" s="44">
        <f>IF(A32=1,CONCATENATE('Deposit Sheet'!J44,"-",'Deposit Sheet'!K44),"")</f>
      </c>
      <c r="E32" s="48">
        <f>IF('Deposit Sheet'!N44="","",0-'Deposit Sheet'!N44)</f>
      </c>
      <c r="F32" s="47">
        <f t="shared" si="2"/>
      </c>
      <c r="G32" s="47">
        <f t="shared" si="3"/>
      </c>
      <c r="H32" s="49">
        <f t="shared" si="4"/>
      </c>
      <c r="I32" s="47">
        <f t="shared" si="5"/>
      </c>
      <c r="J32" s="47">
        <f t="shared" si="6"/>
      </c>
      <c r="K32" s="47">
        <f t="shared" si="7"/>
      </c>
      <c r="L32" s="55">
        <f>IF(A32=1,'Deposit Sheet'!$C$9,"")</f>
      </c>
      <c r="M32" s="47">
        <f t="shared" si="8"/>
      </c>
      <c r="N32" s="47">
        <f t="shared" si="9"/>
      </c>
      <c r="O32" s="47">
        <f t="shared" si="10"/>
      </c>
      <c r="P32" s="47">
        <f t="shared" si="11"/>
      </c>
      <c r="Q32" s="45">
        <f>IF(A32=1,'Deposit Sheet'!A44,"")</f>
      </c>
      <c r="R32" s="44">
        <f>IF('Deposit Sheet'!I44="","",'Deposit Sheet'!I44)</f>
      </c>
      <c r="S32" s="50">
        <f t="shared" si="12"/>
      </c>
      <c r="T32" s="44">
        <f t="shared" si="13"/>
      </c>
      <c r="U32" s="50"/>
      <c r="V32" s="50"/>
      <c r="W32" s="44">
        <f>IF('Deposit Sheet'!R44="","",'Deposit Sheet'!R44)</f>
      </c>
    </row>
    <row r="33" spans="1:23" ht="17.25" customHeight="1">
      <c r="A33" s="29">
        <f>IF(TRIM('Deposit Sheet'!A45)="","",1)</f>
      </c>
      <c r="B33" s="47">
        <f t="shared" si="0"/>
      </c>
      <c r="C33" s="47">
        <f t="shared" si="1"/>
      </c>
      <c r="D33" s="44">
        <f>IF(A33=1,CONCATENATE('Deposit Sheet'!J45,"-",'Deposit Sheet'!K45),"")</f>
      </c>
      <c r="E33" s="48">
        <f>IF('Deposit Sheet'!N45="","",0-'Deposit Sheet'!N45)</f>
      </c>
      <c r="F33" s="47">
        <f t="shared" si="2"/>
      </c>
      <c r="G33" s="47">
        <f t="shared" si="3"/>
      </c>
      <c r="H33" s="49">
        <f t="shared" si="4"/>
      </c>
      <c r="I33" s="47">
        <f t="shared" si="5"/>
      </c>
      <c r="J33" s="47">
        <f t="shared" si="6"/>
      </c>
      <c r="K33" s="47">
        <f t="shared" si="7"/>
      </c>
      <c r="L33" s="55">
        <f>IF(A33=1,'Deposit Sheet'!$C$9,"")</f>
      </c>
      <c r="M33" s="47">
        <f t="shared" si="8"/>
      </c>
      <c r="N33" s="47">
        <f t="shared" si="9"/>
      </c>
      <c r="O33" s="47">
        <f t="shared" si="10"/>
      </c>
      <c r="P33" s="47">
        <f t="shared" si="11"/>
      </c>
      <c r="Q33" s="45">
        <f>IF(A33=1,'Deposit Sheet'!A45,"")</f>
      </c>
      <c r="R33" s="44">
        <f>IF('Deposit Sheet'!I45="","",'Deposit Sheet'!I45)</f>
      </c>
      <c r="S33" s="50">
        <f t="shared" si="12"/>
      </c>
      <c r="T33" s="44">
        <f t="shared" si="13"/>
      </c>
      <c r="U33" s="50"/>
      <c r="V33" s="50"/>
      <c r="W33" s="44">
        <f>IF('Deposit Sheet'!R45="","",'Deposit Sheet'!R45)</f>
      </c>
    </row>
    <row r="34" spans="1:23" ht="17.25" customHeight="1">
      <c r="A34" s="29">
        <f>IF(TRIM('Deposit Sheet'!A46)="","",1)</f>
      </c>
      <c r="B34" s="47">
        <f t="shared" si="0"/>
      </c>
      <c r="C34" s="47">
        <f t="shared" si="1"/>
      </c>
      <c r="D34" s="44">
        <f>IF(A34=1,CONCATENATE('Deposit Sheet'!J46,"-",'Deposit Sheet'!K46),"")</f>
      </c>
      <c r="E34" s="48">
        <f>IF('Deposit Sheet'!N46="","",0-'Deposit Sheet'!N46)</f>
      </c>
      <c r="F34" s="47">
        <f t="shared" si="2"/>
      </c>
      <c r="G34" s="47">
        <f t="shared" si="3"/>
      </c>
      <c r="H34" s="49">
        <f t="shared" si="4"/>
      </c>
      <c r="I34" s="47">
        <f t="shared" si="5"/>
      </c>
      <c r="J34" s="47">
        <f t="shared" si="6"/>
      </c>
      <c r="K34" s="47">
        <f t="shared" si="7"/>
      </c>
      <c r="L34" s="55">
        <f>IF(A34=1,'Deposit Sheet'!$C$9,"")</f>
      </c>
      <c r="M34" s="47">
        <f t="shared" si="8"/>
      </c>
      <c r="N34" s="47">
        <f t="shared" si="9"/>
      </c>
      <c r="O34" s="47">
        <f t="shared" si="10"/>
      </c>
      <c r="P34" s="47">
        <f t="shared" si="11"/>
      </c>
      <c r="Q34" s="45">
        <f>IF(A34=1,'Deposit Sheet'!A46,"")</f>
      </c>
      <c r="R34" s="44">
        <f>IF('Deposit Sheet'!I46="","",'Deposit Sheet'!I46)</f>
      </c>
      <c r="S34" s="50">
        <f t="shared" si="12"/>
      </c>
      <c r="T34" s="44">
        <f t="shared" si="13"/>
      </c>
      <c r="U34" s="50"/>
      <c r="V34" s="50"/>
      <c r="W34" s="44">
        <f>IF('Deposit Sheet'!R46="","",'Deposit Sheet'!R46)</f>
      </c>
    </row>
    <row r="35" spans="1:23" ht="17.25" customHeight="1">
      <c r="A35" s="29">
        <f>IF(TRIM('Deposit Sheet'!A47)="","",1)</f>
      </c>
      <c r="B35" s="47">
        <f t="shared" si="0"/>
      </c>
      <c r="C35" s="47">
        <f t="shared" si="1"/>
      </c>
      <c r="D35" s="44">
        <f>IF(A35=1,CONCATENATE('Deposit Sheet'!J47,"-",'Deposit Sheet'!K47),"")</f>
      </c>
      <c r="E35" s="48">
        <f>IF('Deposit Sheet'!N47="","",0-'Deposit Sheet'!N47)</f>
      </c>
      <c r="F35" s="47">
        <f t="shared" si="2"/>
      </c>
      <c r="G35" s="47">
        <f t="shared" si="3"/>
      </c>
      <c r="H35" s="49">
        <f t="shared" si="4"/>
      </c>
      <c r="I35" s="47">
        <f t="shared" si="5"/>
      </c>
      <c r="J35" s="47">
        <f t="shared" si="6"/>
      </c>
      <c r="K35" s="47">
        <f t="shared" si="7"/>
      </c>
      <c r="L35" s="55">
        <f>IF(A35=1,'Deposit Sheet'!$C$9,"")</f>
      </c>
      <c r="M35" s="47">
        <f t="shared" si="8"/>
      </c>
      <c r="N35" s="47">
        <f t="shared" si="9"/>
      </c>
      <c r="O35" s="47">
        <f t="shared" si="10"/>
      </c>
      <c r="P35" s="47">
        <f t="shared" si="11"/>
      </c>
      <c r="Q35" s="45">
        <f>IF(A35=1,'Deposit Sheet'!A47,"")</f>
      </c>
      <c r="R35" s="44">
        <f>IF('Deposit Sheet'!I47="","",'Deposit Sheet'!I47)</f>
      </c>
      <c r="S35" s="50">
        <f t="shared" si="12"/>
      </c>
      <c r="T35" s="44">
        <f t="shared" si="13"/>
      </c>
      <c r="U35" s="50"/>
      <c r="V35" s="50"/>
      <c r="W35" s="44">
        <f>IF('Deposit Sheet'!R47="","",'Deposit Sheet'!R47)</f>
      </c>
    </row>
    <row r="36" spans="1:23" ht="17.25" customHeight="1">
      <c r="A36" s="29">
        <f>IF(TRIM('Deposit Sheet'!A48)="","",1)</f>
      </c>
      <c r="B36" s="47">
        <f t="shared" si="0"/>
      </c>
      <c r="C36" s="47">
        <f t="shared" si="1"/>
      </c>
      <c r="D36" s="44">
        <f>IF(A36=1,CONCATENATE('Deposit Sheet'!J48,"-",'Deposit Sheet'!K48),"")</f>
      </c>
      <c r="E36" s="48">
        <f>IF('Deposit Sheet'!N48="","",0-'Deposit Sheet'!N48)</f>
      </c>
      <c r="F36" s="47">
        <f t="shared" si="2"/>
      </c>
      <c r="G36" s="47">
        <f t="shared" si="3"/>
      </c>
      <c r="H36" s="49">
        <f t="shared" si="4"/>
      </c>
      <c r="I36" s="47">
        <f t="shared" si="5"/>
      </c>
      <c r="J36" s="47">
        <f t="shared" si="6"/>
      </c>
      <c r="K36" s="47">
        <f t="shared" si="7"/>
      </c>
      <c r="L36" s="55">
        <f>IF(A36=1,'Deposit Sheet'!$C$9,"")</f>
      </c>
      <c r="M36" s="47">
        <f t="shared" si="8"/>
      </c>
      <c r="N36" s="47">
        <f t="shared" si="9"/>
      </c>
      <c r="O36" s="47">
        <f t="shared" si="10"/>
      </c>
      <c r="P36" s="47">
        <f t="shared" si="11"/>
      </c>
      <c r="Q36" s="45">
        <f>IF(A36=1,'Deposit Sheet'!A48,"")</f>
      </c>
      <c r="R36" s="44">
        <f>IF('Deposit Sheet'!I48="","",'Deposit Sheet'!I48)</f>
      </c>
      <c r="S36" s="50">
        <f t="shared" si="12"/>
      </c>
      <c r="T36" s="44">
        <f t="shared" si="13"/>
      </c>
      <c r="U36" s="50"/>
      <c r="V36" s="50"/>
      <c r="W36" s="44">
        <f>IF('Deposit Sheet'!R48="","",'Deposit Sheet'!R48)</f>
      </c>
    </row>
  </sheetData>
  <sheetProtection password="CA05" sheet="1" objects="1" scenarios="1"/>
  <printOptions gridLines="1"/>
  <pageMargins left="0.748" right="0.748" top="1.456" bottom="0.984" header="0.511" footer="0.511"/>
  <pageSetup horizontalDpi="600" verticalDpi="600" orientation="landscape" r:id="rId1"/>
  <headerFooter>
    <oddHeader>&amp;LBank Deposit Slip
for: &amp;D&amp;C&amp;"MS Sans Serif,Bold"&amp;12Redemptorists&amp;"MS Sans Serif,Regular"&amp;10
426 St. Germain Ave
Toronto, ON. 
416-789-3217</oddHeader>
    <oddFooter>&amp;L&amp;A&amp;CPage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"/>
  <sheetViews>
    <sheetView zoomScalePageLayoutView="0" workbookViewId="0" topLeftCell="C1">
      <selection activeCell="C1" sqref="A1:IV16384"/>
    </sheetView>
  </sheetViews>
  <sheetFormatPr defaultColWidth="9.140625" defaultRowHeight="12.75"/>
  <cols>
    <col min="1" max="1" width="9.421875" style="1" hidden="1" customWidth="1"/>
    <col min="2" max="2" width="13.140625" style="1" hidden="1" customWidth="1"/>
    <col min="3" max="3" width="16.421875" style="1" customWidth="1"/>
    <col min="4" max="4" width="16.00390625" style="40" hidden="1" customWidth="1"/>
    <col min="5" max="5" width="12.8515625" style="1" bestFit="1" customWidth="1"/>
    <col min="6" max="6" width="14.00390625" style="43" customWidth="1"/>
    <col min="7" max="7" width="9.7109375" style="40" hidden="1" customWidth="1"/>
    <col min="8" max="8" width="15.140625" style="40" hidden="1" customWidth="1"/>
    <col min="9" max="9" width="29.28125" style="1" customWidth="1"/>
    <col min="10" max="10" width="14.7109375" style="40" hidden="1" customWidth="1"/>
    <col min="11" max="16384" width="9.140625" style="1" customWidth="1"/>
  </cols>
  <sheetData>
    <row r="1" spans="1:10" s="40" customFormat="1" ht="14.25" thickBot="1" thickTop="1">
      <c r="A1" s="35" t="s">
        <v>0</v>
      </c>
      <c r="B1" s="35" t="s">
        <v>1</v>
      </c>
      <c r="C1" s="36" t="s">
        <v>2</v>
      </c>
      <c r="D1" s="37" t="s">
        <v>3</v>
      </c>
      <c r="E1" s="37" t="s">
        <v>4</v>
      </c>
      <c r="F1" s="38" t="s">
        <v>5</v>
      </c>
      <c r="G1" s="37" t="s">
        <v>6</v>
      </c>
      <c r="H1" s="37" t="s">
        <v>7</v>
      </c>
      <c r="I1" s="37" t="s">
        <v>8</v>
      </c>
      <c r="J1" s="39" t="s">
        <v>9</v>
      </c>
    </row>
    <row r="2" spans="1:10" ht="14.25" thickBot="1" thickTop="1">
      <c r="A2" s="41">
        <v>1</v>
      </c>
      <c r="B2" s="41" t="s">
        <v>10</v>
      </c>
      <c r="C2" s="42"/>
      <c r="D2" s="51" t="s">
        <v>204</v>
      </c>
      <c r="E2" s="2"/>
      <c r="F2" s="3"/>
      <c r="G2" s="51">
        <v>0</v>
      </c>
      <c r="H2" s="51">
        <v>0</v>
      </c>
      <c r="I2" s="54" t="str">
        <f>CONCATENATE("Deposit ",'Deposit Sheet'!C8)</f>
        <v>Deposit </v>
      </c>
      <c r="J2" s="52">
        <f>'Deposit Sheet'!C9</f>
        <v>0</v>
      </c>
    </row>
    <row r="3" ht="13.5" thickTop="1"/>
  </sheetData>
  <sheetProtection password="CA05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 Feng</dc:creator>
  <cp:keywords/>
  <dc:description/>
  <cp:lastModifiedBy>GZhuang</cp:lastModifiedBy>
  <cp:lastPrinted>2010-11-29T16:55:34Z</cp:lastPrinted>
  <dcterms:created xsi:type="dcterms:W3CDTF">2003-11-17T11:01:31Z</dcterms:created>
  <dcterms:modified xsi:type="dcterms:W3CDTF">2016-11-22T18:23:54Z</dcterms:modified>
  <cp:category/>
  <cp:version/>
  <cp:contentType/>
  <cp:contentStatus/>
</cp:coreProperties>
</file>